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/>
  <bookViews>
    <workbookView xWindow="32760" yWindow="32760" windowWidth="20610" windowHeight="9045" tabRatio="936"/>
  </bookViews>
  <sheets>
    <sheet name="Столы" sheetId="43" r:id="rId1"/>
    <sheet name="Тумбы" sheetId="41" r:id="rId2"/>
    <sheet name="Стеллажи" sheetId="44" r:id="rId3"/>
    <sheet name="Аксессуары" sheetId="45" r:id="rId4"/>
    <sheet name="Разукомплектованные элементы" sheetId="47" r:id="rId5"/>
    <sheet name="Цены" sheetId="46" state="hidden" r:id="rId6"/>
  </sheets>
  <definedNames>
    <definedName name="Декоры1">MATCH(Тумбы!#REF!,#REF!,0)</definedName>
    <definedName name="_xlnm.Print_Area" localSheetId="2">Стеллажи!$A$1:$S$60</definedName>
    <definedName name="_xlnm.Print_Area" localSheetId="0">Столы!$A$1:$V$68</definedName>
    <definedName name="_xlnm.Print_Area" localSheetId="1">Тумбы!$A$1:$P$34</definedName>
    <definedName name="Список_толщин">#REF!</definedName>
    <definedName name="Тумбы">#REF!</definedName>
    <definedName name="Тумбы_признак">#REF!</definedName>
    <definedName name="Тумбы_ручка">#REF!</definedName>
  </definedNames>
  <calcPr calcId="145621"/>
</workbook>
</file>

<file path=xl/calcChain.xml><?xml version="1.0" encoding="utf-8"?>
<calcChain xmlns="http://schemas.openxmlformats.org/spreadsheetml/2006/main">
  <c r="H2" i="46"/>
  <c r="F2"/>
  <c r="D212" l="1"/>
  <c r="D211"/>
  <c r="D210"/>
  <c r="D209"/>
  <c r="D207"/>
  <c r="D206"/>
  <c r="D205"/>
  <c r="D204"/>
  <c r="D203"/>
  <c r="D202"/>
  <c r="D201"/>
  <c r="D200"/>
  <c r="D208" s="1"/>
  <c r="D199"/>
  <c r="D198"/>
  <c r="D197"/>
  <c r="D196"/>
  <c r="D195"/>
  <c r="D194"/>
  <c r="D193"/>
  <c r="D192"/>
  <c r="D191"/>
  <c r="D190"/>
  <c r="D189"/>
  <c r="E243" l="1"/>
  <c r="F243" s="1"/>
  <c r="G243" l="1"/>
  <c r="H243" l="1"/>
  <c r="I243" s="1"/>
  <c r="AM21" i="45" s="1"/>
  <c r="E242" i="46"/>
  <c r="E241"/>
  <c r="F241" s="1"/>
  <c r="E240"/>
  <c r="F240" s="1"/>
  <c r="G240" l="1"/>
  <c r="H240" s="1"/>
  <c r="I240" s="1"/>
  <c r="AM22" i="45" s="1"/>
  <c r="G241" i="46"/>
  <c r="F242"/>
  <c r="G242" s="1"/>
  <c r="H242" l="1"/>
  <c r="I242" s="1"/>
  <c r="AM24" i="45" s="1"/>
  <c r="H241" i="46"/>
  <c r="I241" s="1"/>
  <c r="AM23" i="45" s="1"/>
  <c r="E238" i="46" l="1"/>
  <c r="E237"/>
  <c r="E236"/>
  <c r="F236" s="1"/>
  <c r="E235"/>
  <c r="F235" s="1"/>
  <c r="E234"/>
  <c r="F234" s="1"/>
  <c r="E233"/>
  <c r="F233" s="1"/>
  <c r="E232"/>
  <c r="F232" s="1"/>
  <c r="E231"/>
  <c r="F231" s="1"/>
  <c r="E230"/>
  <c r="E229"/>
  <c r="F229" s="1"/>
  <c r="E228"/>
  <c r="F228" s="1"/>
  <c r="E227"/>
  <c r="E225"/>
  <c r="E224"/>
  <c r="E223"/>
  <c r="E222"/>
  <c r="E221"/>
  <c r="E220"/>
  <c r="E219"/>
  <c r="E218"/>
  <c r="F218" s="1"/>
  <c r="E217"/>
  <c r="E216"/>
  <c r="F216" s="1"/>
  <c r="E215"/>
  <c r="E214"/>
  <c r="F214" s="1"/>
  <c r="G235" l="1"/>
  <c r="G236"/>
  <c r="F238"/>
  <c r="G238" s="1"/>
  <c r="H238" s="1"/>
  <c r="I238" s="1"/>
  <c r="H236"/>
  <c r="H235"/>
  <c r="I235" s="1"/>
  <c r="F227"/>
  <c r="G227" s="1"/>
  <c r="G228"/>
  <c r="G229"/>
  <c r="F230"/>
  <c r="G230" s="1"/>
  <c r="G231"/>
  <c r="G232"/>
  <c r="G233"/>
  <c r="G234"/>
  <c r="F237"/>
  <c r="G237" s="1"/>
  <c r="G218"/>
  <c r="H218" s="1"/>
  <c r="G214"/>
  <c r="F215"/>
  <c r="G215" s="1"/>
  <c r="G216"/>
  <c r="F217"/>
  <c r="G217" s="1"/>
  <c r="F219"/>
  <c r="G219" s="1"/>
  <c r="F220"/>
  <c r="G220" s="1"/>
  <c r="F221"/>
  <c r="G221" s="1"/>
  <c r="F222"/>
  <c r="G222" s="1"/>
  <c r="F223"/>
  <c r="G223" s="1"/>
  <c r="F224"/>
  <c r="G224" s="1"/>
  <c r="F225"/>
  <c r="G225" s="1"/>
  <c r="E63"/>
  <c r="E60"/>
  <c r="E212"/>
  <c r="E211"/>
  <c r="E210"/>
  <c r="E209"/>
  <c r="F209" s="1"/>
  <c r="E208"/>
  <c r="E207"/>
  <c r="F207" s="1"/>
  <c r="E206"/>
  <c r="E205"/>
  <c r="F205" s="1"/>
  <c r="E204"/>
  <c r="E203"/>
  <c r="F203" s="1"/>
  <c r="E202"/>
  <c r="E201"/>
  <c r="F201" s="1"/>
  <c r="E200"/>
  <c r="E199"/>
  <c r="F199" s="1"/>
  <c r="E198"/>
  <c r="E197"/>
  <c r="F197" s="1"/>
  <c r="E196"/>
  <c r="E195"/>
  <c r="F195" s="1"/>
  <c r="E194"/>
  <c r="E193"/>
  <c r="F193" s="1"/>
  <c r="E192"/>
  <c r="E191"/>
  <c r="F191" s="1"/>
  <c r="E190"/>
  <c r="E189"/>
  <c r="F189" s="1"/>
  <c r="E188"/>
  <c r="E187"/>
  <c r="F187" s="1"/>
  <c r="E186"/>
  <c r="E185"/>
  <c r="F185" s="1"/>
  <c r="E184"/>
  <c r="E183"/>
  <c r="F183" s="1"/>
  <c r="E182"/>
  <c r="E181"/>
  <c r="F181" s="1"/>
  <c r="E180"/>
  <c r="E179"/>
  <c r="F179" s="1"/>
  <c r="E178"/>
  <c r="E177"/>
  <c r="F177" s="1"/>
  <c r="E176"/>
  <c r="E175"/>
  <c r="F175" s="1"/>
  <c r="E174"/>
  <c r="E173"/>
  <c r="F173" s="1"/>
  <c r="E172"/>
  <c r="E171"/>
  <c r="F171" s="1"/>
  <c r="E170"/>
  <c r="F170" s="1"/>
  <c r="E169"/>
  <c r="E168"/>
  <c r="F168" s="1"/>
  <c r="E167"/>
  <c r="E166"/>
  <c r="F166" s="1"/>
  <c r="E165"/>
  <c r="E164"/>
  <c r="F164" s="1"/>
  <c r="E163"/>
  <c r="E162"/>
  <c r="F162" s="1"/>
  <c r="E161"/>
  <c r="E160"/>
  <c r="F160" s="1"/>
  <c r="E159"/>
  <c r="E158"/>
  <c r="F158" s="1"/>
  <c r="E157"/>
  <c r="E156"/>
  <c r="F156" s="1"/>
  <c r="E155"/>
  <c r="E154"/>
  <c r="F154" s="1"/>
  <c r="E153"/>
  <c r="E152"/>
  <c r="F152" s="1"/>
  <c r="E151"/>
  <c r="E150"/>
  <c r="F150" s="1"/>
  <c r="E149"/>
  <c r="E148"/>
  <c r="F148" s="1"/>
  <c r="E147"/>
  <c r="E146"/>
  <c r="F146" s="1"/>
  <c r="E145"/>
  <c r="E144"/>
  <c r="F144" s="1"/>
  <c r="E143"/>
  <c r="E142"/>
  <c r="F142" s="1"/>
  <c r="E141"/>
  <c r="E140"/>
  <c r="F140" s="1"/>
  <c r="E139"/>
  <c r="E138"/>
  <c r="F138" s="1"/>
  <c r="E137"/>
  <c r="E136"/>
  <c r="F136" s="1"/>
  <c r="E135"/>
  <c r="F135" s="1"/>
  <c r="E134"/>
  <c r="E133"/>
  <c r="E132"/>
  <c r="F132" s="1"/>
  <c r="E131"/>
  <c r="E130"/>
  <c r="F130" s="1"/>
  <c r="E129"/>
  <c r="E128"/>
  <c r="F128" s="1"/>
  <c r="E127"/>
  <c r="E126"/>
  <c r="F126" s="1"/>
  <c r="E125"/>
  <c r="E124"/>
  <c r="F124" s="1"/>
  <c r="E123"/>
  <c r="E122"/>
  <c r="F122" s="1"/>
  <c r="E121"/>
  <c r="E120"/>
  <c r="F120" s="1"/>
  <c r="E119"/>
  <c r="E118"/>
  <c r="F118" s="1"/>
  <c r="E117"/>
  <c r="E116"/>
  <c r="F116" s="1"/>
  <c r="E115"/>
  <c r="E114"/>
  <c r="F114" s="1"/>
  <c r="E113"/>
  <c r="E112"/>
  <c r="F112" s="1"/>
  <c r="E111"/>
  <c r="E110"/>
  <c r="F110" s="1"/>
  <c r="E109"/>
  <c r="E108"/>
  <c r="F108" s="1"/>
  <c r="E107"/>
  <c r="E106"/>
  <c r="F106" s="1"/>
  <c r="E105"/>
  <c r="E104"/>
  <c r="F104" s="1"/>
  <c r="E103"/>
  <c r="E102"/>
  <c r="F102" s="1"/>
  <c r="E101"/>
  <c r="E100"/>
  <c r="F100" s="1"/>
  <c r="E99"/>
  <c r="E98"/>
  <c r="F98" s="1"/>
  <c r="E97"/>
  <c r="E96"/>
  <c r="F96" s="1"/>
  <c r="E95"/>
  <c r="E94"/>
  <c r="F94" s="1"/>
  <c r="E93"/>
  <c r="E92"/>
  <c r="F92" s="1"/>
  <c r="E91"/>
  <c r="E90"/>
  <c r="F90" s="1"/>
  <c r="E89"/>
  <c r="E88"/>
  <c r="F88" s="1"/>
  <c r="E87"/>
  <c r="E86"/>
  <c r="F86" s="1"/>
  <c r="E85"/>
  <c r="E84"/>
  <c r="F84" s="1"/>
  <c r="E83"/>
  <c r="E82"/>
  <c r="F82" s="1"/>
  <c r="E81"/>
  <c r="E80"/>
  <c r="F80" s="1"/>
  <c r="E79"/>
  <c r="E78"/>
  <c r="F78" s="1"/>
  <c r="E77"/>
  <c r="E76"/>
  <c r="F76" s="1"/>
  <c r="E75"/>
  <c r="E74"/>
  <c r="F74" s="1"/>
  <c r="E73"/>
  <c r="E72"/>
  <c r="F72" s="1"/>
  <c r="E71"/>
  <c r="E70"/>
  <c r="F70" s="1"/>
  <c r="E69"/>
  <c r="E68"/>
  <c r="F68" s="1"/>
  <c r="E67"/>
  <c r="E66"/>
  <c r="F66" s="1"/>
  <c r="E65"/>
  <c r="E64"/>
  <c r="F64" s="1"/>
  <c r="E62"/>
  <c r="E61"/>
  <c r="F61" s="1"/>
  <c r="E59"/>
  <c r="E58"/>
  <c r="F58" s="1"/>
  <c r="E57"/>
  <c r="E56"/>
  <c r="F56" s="1"/>
  <c r="E55"/>
  <c r="E54"/>
  <c r="E53"/>
  <c r="F53" s="1"/>
  <c r="E52"/>
  <c r="E51"/>
  <c r="F51" s="1"/>
  <c r="E50"/>
  <c r="E49"/>
  <c r="F49" s="1"/>
  <c r="E48"/>
  <c r="E47"/>
  <c r="F47" s="1"/>
  <c r="E46"/>
  <c r="E45"/>
  <c r="E44"/>
  <c r="E43"/>
  <c r="F43" s="1"/>
  <c r="E42"/>
  <c r="E41"/>
  <c r="E40"/>
  <c r="E39"/>
  <c r="F39" s="1"/>
  <c r="E38"/>
  <c r="E37"/>
  <c r="E36"/>
  <c r="E35"/>
  <c r="F35" s="1"/>
  <c r="E34"/>
  <c r="E33"/>
  <c r="E32"/>
  <c r="E31"/>
  <c r="F31" s="1"/>
  <c r="E30"/>
  <c r="E29"/>
  <c r="F29" s="1"/>
  <c r="E28"/>
  <c r="E27"/>
  <c r="F27" s="1"/>
  <c r="E26"/>
  <c r="E25"/>
  <c r="F25" s="1"/>
  <c r="E24"/>
  <c r="E23"/>
  <c r="F23" s="1"/>
  <c r="E22"/>
  <c r="E21"/>
  <c r="F21" s="1"/>
  <c r="E20"/>
  <c r="E19"/>
  <c r="F19" s="1"/>
  <c r="E18"/>
  <c r="E17"/>
  <c r="E16"/>
  <c r="E15"/>
  <c r="F15" s="1"/>
  <c r="E14"/>
  <c r="E13"/>
  <c r="F13" s="1"/>
  <c r="E12"/>
  <c r="E11"/>
  <c r="F11" s="1"/>
  <c r="E10"/>
  <c r="E9"/>
  <c r="F9" s="1"/>
  <c r="E8"/>
  <c r="E7"/>
  <c r="F7" s="1"/>
  <c r="E6"/>
  <c r="E5"/>
  <c r="F5" s="1"/>
  <c r="I236" l="1"/>
  <c r="I218"/>
  <c r="H237"/>
  <c r="I237" s="1"/>
  <c r="H230"/>
  <c r="I230" s="1"/>
  <c r="H227"/>
  <c r="I227" s="1"/>
  <c r="H234"/>
  <c r="I234" s="1"/>
  <c r="H233"/>
  <c r="I233" s="1"/>
  <c r="H232"/>
  <c r="I232" s="1"/>
  <c r="H231"/>
  <c r="I231" s="1"/>
  <c r="H229"/>
  <c r="I229" s="1"/>
  <c r="H228"/>
  <c r="I228" s="1"/>
  <c r="G7"/>
  <c r="G11"/>
  <c r="G15"/>
  <c r="F17"/>
  <c r="G17" s="1"/>
  <c r="H17" s="1"/>
  <c r="I17" s="1"/>
  <c r="E84" i="47" s="1"/>
  <c r="G19" i="46"/>
  <c r="G23"/>
  <c r="G27"/>
  <c r="G37"/>
  <c r="H37" s="1"/>
  <c r="I37" s="1"/>
  <c r="F37"/>
  <c r="G45"/>
  <c r="F45"/>
  <c r="G9"/>
  <c r="G13"/>
  <c r="G21"/>
  <c r="H21" s="1"/>
  <c r="I21" s="1"/>
  <c r="G25"/>
  <c r="G29"/>
  <c r="H29" s="1"/>
  <c r="I29" s="1"/>
  <c r="F33"/>
  <c r="G33" s="1"/>
  <c r="H33" s="1"/>
  <c r="I33" s="1"/>
  <c r="F41"/>
  <c r="G41" s="1"/>
  <c r="H41" s="1"/>
  <c r="I41" s="1"/>
  <c r="G31"/>
  <c r="G35"/>
  <c r="G39"/>
  <c r="G43"/>
  <c r="G47"/>
  <c r="G51"/>
  <c r="G100"/>
  <c r="G104"/>
  <c r="H104" s="1"/>
  <c r="I104" s="1"/>
  <c r="E26" i="47" s="1"/>
  <c r="G108" i="46"/>
  <c r="G112"/>
  <c r="H112" s="1"/>
  <c r="I112" s="1"/>
  <c r="E34" i="47" s="1"/>
  <c r="G116" i="46"/>
  <c r="G120"/>
  <c r="H120" s="1"/>
  <c r="I120" s="1"/>
  <c r="E72" i="47" s="1"/>
  <c r="G124" i="46"/>
  <c r="G128"/>
  <c r="H128" s="1"/>
  <c r="I128" s="1"/>
  <c r="E27" i="47" s="1"/>
  <c r="G132" i="46"/>
  <c r="G135"/>
  <c r="G156"/>
  <c r="G160"/>
  <c r="G164"/>
  <c r="G168"/>
  <c r="G49"/>
  <c r="G53"/>
  <c r="G98"/>
  <c r="G102"/>
  <c r="G106"/>
  <c r="G110"/>
  <c r="G114"/>
  <c r="G118"/>
  <c r="G122"/>
  <c r="G126"/>
  <c r="G130"/>
  <c r="G158"/>
  <c r="H158" s="1"/>
  <c r="I158" s="1"/>
  <c r="G162"/>
  <c r="G166"/>
  <c r="H166" s="1"/>
  <c r="I166" s="1"/>
  <c r="AM28" i="45" s="1"/>
  <c r="G209" i="46"/>
  <c r="F211"/>
  <c r="G211" s="1"/>
  <c r="H211" s="1"/>
  <c r="I211" s="1"/>
  <c r="E65" i="47" s="1"/>
  <c r="H223" i="46"/>
  <c r="I223" s="1"/>
  <c r="H219"/>
  <c r="I219" s="1"/>
  <c r="H215"/>
  <c r="I215" s="1"/>
  <c r="H225"/>
  <c r="I225" s="1"/>
  <c r="H224"/>
  <c r="I224" s="1"/>
  <c r="H222"/>
  <c r="I222" s="1"/>
  <c r="H220"/>
  <c r="I220" s="1"/>
  <c r="H216"/>
  <c r="I216" s="1"/>
  <c r="H214"/>
  <c r="I214" s="1"/>
  <c r="H221"/>
  <c r="I221" s="1"/>
  <c r="H217"/>
  <c r="I217" s="1"/>
  <c r="F63"/>
  <c r="G63" s="1"/>
  <c r="F60"/>
  <c r="G60" s="1"/>
  <c r="H11"/>
  <c r="I11" s="1"/>
  <c r="H15"/>
  <c r="I15" s="1"/>
  <c r="H19"/>
  <c r="I19" s="1"/>
  <c r="H27"/>
  <c r="I27" s="1"/>
  <c r="H9"/>
  <c r="I9" s="1"/>
  <c r="E7" i="47" s="1"/>
  <c r="H13" i="46"/>
  <c r="I13"/>
  <c r="H25"/>
  <c r="I25" s="1"/>
  <c r="H45"/>
  <c r="I45" s="1"/>
  <c r="H49"/>
  <c r="I49" s="1"/>
  <c r="H53"/>
  <c r="I53" s="1"/>
  <c r="H7"/>
  <c r="I7" s="1"/>
  <c r="E5" i="47" s="1"/>
  <c r="H23" i="46"/>
  <c r="I23" s="1"/>
  <c r="H31"/>
  <c r="I31" s="1"/>
  <c r="H35"/>
  <c r="I35" s="1"/>
  <c r="H39"/>
  <c r="I39" s="1"/>
  <c r="H43"/>
  <c r="I43" s="1"/>
  <c r="H47"/>
  <c r="I47" s="1"/>
  <c r="H51"/>
  <c r="I51" s="1"/>
  <c r="G5"/>
  <c r="F6"/>
  <c r="G6" s="1"/>
  <c r="F8"/>
  <c r="G8" s="1"/>
  <c r="F10"/>
  <c r="G10" s="1"/>
  <c r="F12"/>
  <c r="G12" s="1"/>
  <c r="F14"/>
  <c r="G14" s="1"/>
  <c r="F16"/>
  <c r="G16" s="1"/>
  <c r="F18"/>
  <c r="G18" s="1"/>
  <c r="F20"/>
  <c r="G20" s="1"/>
  <c r="F22"/>
  <c r="G22" s="1"/>
  <c r="F24"/>
  <c r="G24" s="1"/>
  <c r="F26"/>
  <c r="G26" s="1"/>
  <c r="F28"/>
  <c r="G28" s="1"/>
  <c r="F30"/>
  <c r="G30" s="1"/>
  <c r="F32"/>
  <c r="G32" s="1"/>
  <c r="F34"/>
  <c r="G34" s="1"/>
  <c r="F36"/>
  <c r="G36" s="1"/>
  <c r="F38"/>
  <c r="G38" s="1"/>
  <c r="F40"/>
  <c r="G40" s="1"/>
  <c r="F42"/>
  <c r="G42" s="1"/>
  <c r="F44"/>
  <c r="G44" s="1"/>
  <c r="F46"/>
  <c r="G46" s="1"/>
  <c r="F48"/>
  <c r="G48" s="1"/>
  <c r="F50"/>
  <c r="G50" s="1"/>
  <c r="F52"/>
  <c r="G52" s="1"/>
  <c r="F54"/>
  <c r="G54" s="1"/>
  <c r="H98"/>
  <c r="I98" s="1"/>
  <c r="E9" i="47" s="1"/>
  <c r="H102" i="46"/>
  <c r="I102" s="1"/>
  <c r="E18" i="47" s="1"/>
  <c r="H106" i="46"/>
  <c r="I106" s="1"/>
  <c r="E16" i="47" s="1"/>
  <c r="H110" i="46"/>
  <c r="I110" s="1"/>
  <c r="E30" i="47" s="1"/>
  <c r="H114" i="46"/>
  <c r="I114" s="1"/>
  <c r="E38" i="47" s="1"/>
  <c r="H118" i="46"/>
  <c r="I118" s="1"/>
  <c r="E70" i="47" s="1"/>
  <c r="H122" i="46"/>
  <c r="I122" s="1"/>
  <c r="E74" i="47" s="1"/>
  <c r="H126" i="46"/>
  <c r="I126" s="1"/>
  <c r="E19" i="47" s="1"/>
  <c r="H130" i="46"/>
  <c r="I130" s="1"/>
  <c r="E17" i="47" s="1"/>
  <c r="H100" i="46"/>
  <c r="I100" s="1"/>
  <c r="E10" i="47" s="1"/>
  <c r="H108" i="46"/>
  <c r="I108" s="1"/>
  <c r="E24" i="47" s="1"/>
  <c r="H116" i="46"/>
  <c r="I116" s="1"/>
  <c r="E68" i="47" s="1"/>
  <c r="H124" i="46"/>
  <c r="I124" s="1"/>
  <c r="E11" i="47" s="1"/>
  <c r="H132" i="46"/>
  <c r="I132" s="1"/>
  <c r="E25" i="47" s="1"/>
  <c r="F55" i="46"/>
  <c r="G55" s="1"/>
  <c r="G56"/>
  <c r="F57"/>
  <c r="G57" s="1"/>
  <c r="G58"/>
  <c r="F59"/>
  <c r="G59" s="1"/>
  <c r="G61"/>
  <c r="F62"/>
  <c r="G62" s="1"/>
  <c r="G64"/>
  <c r="F65"/>
  <c r="G65" s="1"/>
  <c r="G66"/>
  <c r="F67"/>
  <c r="G67" s="1"/>
  <c r="G68"/>
  <c r="F69"/>
  <c r="G69" s="1"/>
  <c r="G70"/>
  <c r="F71"/>
  <c r="G71" s="1"/>
  <c r="G72"/>
  <c r="F73"/>
  <c r="G73" s="1"/>
  <c r="G74"/>
  <c r="F75"/>
  <c r="G75" s="1"/>
  <c r="G76"/>
  <c r="F77"/>
  <c r="G77" s="1"/>
  <c r="G78"/>
  <c r="F79"/>
  <c r="G79" s="1"/>
  <c r="G80"/>
  <c r="F81"/>
  <c r="G81" s="1"/>
  <c r="G82"/>
  <c r="F83"/>
  <c r="G83" s="1"/>
  <c r="G84"/>
  <c r="F85"/>
  <c r="G85" s="1"/>
  <c r="G86"/>
  <c r="F87"/>
  <c r="G87" s="1"/>
  <c r="G88"/>
  <c r="F89"/>
  <c r="G89" s="1"/>
  <c r="G90"/>
  <c r="F91"/>
  <c r="G91" s="1"/>
  <c r="G92"/>
  <c r="F93"/>
  <c r="G93" s="1"/>
  <c r="G94"/>
  <c r="F95"/>
  <c r="G95" s="1"/>
  <c r="G96"/>
  <c r="F97"/>
  <c r="G97" s="1"/>
  <c r="F99"/>
  <c r="G99" s="1"/>
  <c r="F101"/>
  <c r="G101" s="1"/>
  <c r="F103"/>
  <c r="G103" s="1"/>
  <c r="F105"/>
  <c r="G105" s="1"/>
  <c r="F107"/>
  <c r="G107" s="1"/>
  <c r="F109"/>
  <c r="G109" s="1"/>
  <c r="F111"/>
  <c r="G111" s="1"/>
  <c r="F113"/>
  <c r="G113" s="1"/>
  <c r="F115"/>
  <c r="G115" s="1"/>
  <c r="F117"/>
  <c r="G117" s="1"/>
  <c r="F119"/>
  <c r="G119" s="1"/>
  <c r="F121"/>
  <c r="G121" s="1"/>
  <c r="F123"/>
  <c r="G123" s="1"/>
  <c r="F125"/>
  <c r="G125" s="1"/>
  <c r="F127"/>
  <c r="G127" s="1"/>
  <c r="F129"/>
  <c r="G129" s="1"/>
  <c r="F131"/>
  <c r="G131" s="1"/>
  <c r="F133"/>
  <c r="G133" s="1"/>
  <c r="F134"/>
  <c r="G134" s="1"/>
  <c r="H162"/>
  <c r="I162" s="1"/>
  <c r="AM33" i="45" s="1"/>
  <c r="H135" i="46"/>
  <c r="I135" s="1"/>
  <c r="E33" i="47" s="1"/>
  <c r="H156" i="46"/>
  <c r="I156" s="1"/>
  <c r="E50" i="47" s="1"/>
  <c r="H160" i="46"/>
  <c r="I160" s="1"/>
  <c r="AM31" i="45" s="1"/>
  <c r="H164" i="46"/>
  <c r="I164" s="1"/>
  <c r="AM26" i="45" s="1"/>
  <c r="H168" i="46"/>
  <c r="G136"/>
  <c r="F137"/>
  <c r="G137" s="1"/>
  <c r="G138"/>
  <c r="F139"/>
  <c r="G139" s="1"/>
  <c r="G140"/>
  <c r="F141"/>
  <c r="G141" s="1"/>
  <c r="G142"/>
  <c r="F143"/>
  <c r="G143" s="1"/>
  <c r="G144"/>
  <c r="F145"/>
  <c r="G145" s="1"/>
  <c r="G146"/>
  <c r="F147"/>
  <c r="G147" s="1"/>
  <c r="G148"/>
  <c r="F149"/>
  <c r="G149" s="1"/>
  <c r="G150"/>
  <c r="F151"/>
  <c r="G151" s="1"/>
  <c r="G152"/>
  <c r="F153"/>
  <c r="G153" s="1"/>
  <c r="G154"/>
  <c r="F155"/>
  <c r="G155" s="1"/>
  <c r="F157"/>
  <c r="G157" s="1"/>
  <c r="F159"/>
  <c r="G159" s="1"/>
  <c r="F161"/>
  <c r="G161" s="1"/>
  <c r="F163"/>
  <c r="G163" s="1"/>
  <c r="F165"/>
  <c r="G165" s="1"/>
  <c r="F167"/>
  <c r="G167" s="1"/>
  <c r="F169"/>
  <c r="G169" s="1"/>
  <c r="G170"/>
  <c r="H209"/>
  <c r="I209" s="1"/>
  <c r="E57" i="47" s="1"/>
  <c r="G171" i="46"/>
  <c r="F172"/>
  <c r="G172" s="1"/>
  <c r="G173"/>
  <c r="F174"/>
  <c r="G174" s="1"/>
  <c r="G175"/>
  <c r="F176"/>
  <c r="G176" s="1"/>
  <c r="G177"/>
  <c r="F178"/>
  <c r="G178" s="1"/>
  <c r="G179"/>
  <c r="F180"/>
  <c r="G180" s="1"/>
  <c r="G181"/>
  <c r="F182"/>
  <c r="G182" s="1"/>
  <c r="G183"/>
  <c r="F184"/>
  <c r="G184" s="1"/>
  <c r="G185"/>
  <c r="F186"/>
  <c r="G186" s="1"/>
  <c r="G187"/>
  <c r="F188"/>
  <c r="G188" s="1"/>
  <c r="G189"/>
  <c r="F190"/>
  <c r="G190" s="1"/>
  <c r="G191"/>
  <c r="F192"/>
  <c r="G192" s="1"/>
  <c r="G193"/>
  <c r="F194"/>
  <c r="G194" s="1"/>
  <c r="G195"/>
  <c r="F196"/>
  <c r="G196" s="1"/>
  <c r="G197"/>
  <c r="F198"/>
  <c r="G198" s="1"/>
  <c r="G199"/>
  <c r="F200"/>
  <c r="G200" s="1"/>
  <c r="G201"/>
  <c r="F202"/>
  <c r="G202" s="1"/>
  <c r="G203"/>
  <c r="F204"/>
  <c r="G204" s="1"/>
  <c r="G205"/>
  <c r="F206"/>
  <c r="G206" s="1"/>
  <c r="G207"/>
  <c r="F208"/>
  <c r="G208" s="1"/>
  <c r="F210"/>
  <c r="G210" s="1"/>
  <c r="F212"/>
  <c r="G212" s="1"/>
  <c r="I168" l="1"/>
  <c r="AM30" i="45" s="1"/>
  <c r="Q35" i="43"/>
  <c r="E86" i="47"/>
  <c r="Q47" i="43"/>
  <c r="Q52"/>
  <c r="Q66"/>
  <c r="Q41"/>
  <c r="Q60"/>
  <c r="Q64"/>
  <c r="Q54"/>
  <c r="Q34"/>
  <c r="Q22"/>
  <c r="H63" i="46"/>
  <c r="I63" s="1"/>
  <c r="H60"/>
  <c r="I60" s="1"/>
  <c r="H129"/>
  <c r="I129" s="1"/>
  <c r="E13" i="47" s="1"/>
  <c r="H121" i="46"/>
  <c r="I121" s="1"/>
  <c r="E73" i="47" s="1"/>
  <c r="H113" i="46"/>
  <c r="I113" s="1"/>
  <c r="E36" i="47" s="1"/>
  <c r="H105" i="46"/>
  <c r="I105" s="1"/>
  <c r="E12" i="47" s="1"/>
  <c r="H97" i="46"/>
  <c r="I97" s="1"/>
  <c r="H93"/>
  <c r="I93" s="1"/>
  <c r="H89"/>
  <c r="I89" s="1"/>
  <c r="H85"/>
  <c r="I85" s="1"/>
  <c r="P18" i="41" s="1"/>
  <c r="H81" i="46"/>
  <c r="I81" s="1"/>
  <c r="H79"/>
  <c r="I79" s="1"/>
  <c r="H75"/>
  <c r="I75" s="1"/>
  <c r="H71"/>
  <c r="I71" s="1"/>
  <c r="H69"/>
  <c r="I69" s="1"/>
  <c r="P17" i="41" s="1"/>
  <c r="H67" i="46"/>
  <c r="I67" s="1"/>
  <c r="H65"/>
  <c r="I65" s="1"/>
  <c r="H62"/>
  <c r="I62" s="1"/>
  <c r="H59"/>
  <c r="I59" s="1"/>
  <c r="H55"/>
  <c r="I55" s="1"/>
  <c r="H50"/>
  <c r="I50" s="1"/>
  <c r="H46"/>
  <c r="I46" s="1"/>
  <c r="H42"/>
  <c r="I42" s="1"/>
  <c r="H38"/>
  <c r="I38" s="1"/>
  <c r="H34"/>
  <c r="I34" s="1"/>
  <c r="H30"/>
  <c r="I30" s="1"/>
  <c r="H26"/>
  <c r="I26" s="1"/>
  <c r="H22"/>
  <c r="I22" s="1"/>
  <c r="H18"/>
  <c r="I18" s="1"/>
  <c r="H14"/>
  <c r="I14" s="1"/>
  <c r="Q63" i="43" s="1"/>
  <c r="H10" i="46"/>
  <c r="I10" s="1"/>
  <c r="Q49" i="43" s="1"/>
  <c r="H6" i="46"/>
  <c r="I6" s="1"/>
  <c r="E3" i="47" s="1"/>
  <c r="H210" i="46"/>
  <c r="I210" s="1"/>
  <c r="E64" i="47" s="1"/>
  <c r="H169" i="46"/>
  <c r="I169" s="1"/>
  <c r="AM40" i="45" s="1"/>
  <c r="H165" i="46"/>
  <c r="I165" s="1"/>
  <c r="AM27" i="45" s="1"/>
  <c r="H161" i="46"/>
  <c r="I161" s="1"/>
  <c r="AM32" i="45" s="1"/>
  <c r="H157" i="46"/>
  <c r="I157" s="1"/>
  <c r="E51" i="47" s="1"/>
  <c r="H133" i="46"/>
  <c r="I133" s="1"/>
  <c r="E29" i="47" s="1"/>
  <c r="H125" i="46"/>
  <c r="I125" s="1"/>
  <c r="E15" i="47" s="1"/>
  <c r="H117" i="46"/>
  <c r="I117" s="1"/>
  <c r="E69" i="47" s="1"/>
  <c r="H109" i="46"/>
  <c r="I109" s="1"/>
  <c r="E28" i="47" s="1"/>
  <c r="H101" i="46"/>
  <c r="I101" s="1"/>
  <c r="E14" i="47" s="1"/>
  <c r="H95" i="46"/>
  <c r="I95" s="1"/>
  <c r="H91"/>
  <c r="I91" s="1"/>
  <c r="H87"/>
  <c r="I87" s="1"/>
  <c r="H83"/>
  <c r="I83" s="1"/>
  <c r="H77"/>
  <c r="I77" s="1"/>
  <c r="P27" i="41" s="1"/>
  <c r="H73" i="46"/>
  <c r="I73" s="1"/>
  <c r="H57"/>
  <c r="I57" s="1"/>
  <c r="H212"/>
  <c r="I212" s="1"/>
  <c r="E61" i="47" s="1"/>
  <c r="H208" i="46"/>
  <c r="I208" s="1"/>
  <c r="E53" i="47" s="1"/>
  <c r="H206" i="46"/>
  <c r="I206" s="1"/>
  <c r="E52" i="47" s="1"/>
  <c r="H204" i="46"/>
  <c r="I204" s="1"/>
  <c r="H202"/>
  <c r="I202" s="1"/>
  <c r="H200"/>
  <c r="I200" s="1"/>
  <c r="H198"/>
  <c r="I198" s="1"/>
  <c r="H196"/>
  <c r="I196" s="1"/>
  <c r="E59" i="47" s="1"/>
  <c r="H194" i="46"/>
  <c r="I194" s="1"/>
  <c r="E63" i="47" s="1"/>
  <c r="H192" i="46"/>
  <c r="I192" s="1"/>
  <c r="E54" i="47" s="1"/>
  <c r="H190" i="46"/>
  <c r="I190" s="1"/>
  <c r="E58" i="47" s="1"/>
  <c r="H188" i="46"/>
  <c r="I188" s="1"/>
  <c r="H186"/>
  <c r="I186" s="1"/>
  <c r="H184"/>
  <c r="I184" s="1"/>
  <c r="H182"/>
  <c r="I182" s="1"/>
  <c r="H180"/>
  <c r="I180" s="1"/>
  <c r="H178"/>
  <c r="I178" s="1"/>
  <c r="AM39" i="45" s="1"/>
  <c r="H176" i="46"/>
  <c r="I176" s="1"/>
  <c r="AM37" i="45" s="1"/>
  <c r="H174" i="46"/>
  <c r="I174" s="1"/>
  <c r="AM35" i="45" s="1"/>
  <c r="H172" i="46"/>
  <c r="I172" s="1"/>
  <c r="AM43" i="45" s="1"/>
  <c r="H167" i="46"/>
  <c r="I167" s="1"/>
  <c r="AM29" i="45" s="1"/>
  <c r="H163" i="46"/>
  <c r="I163" s="1"/>
  <c r="AM25" i="45" s="1"/>
  <c r="H159" i="46"/>
  <c r="I159" s="1"/>
  <c r="E87" i="47" s="1"/>
  <c r="H155" i="46"/>
  <c r="I155" s="1"/>
  <c r="E49" i="47" s="1"/>
  <c r="H153" i="46"/>
  <c r="I153" s="1"/>
  <c r="E47" i="47" s="1"/>
  <c r="H151" i="46"/>
  <c r="I151" s="1"/>
  <c r="E45" i="47" s="1"/>
  <c r="H149" i="46"/>
  <c r="I149" s="1"/>
  <c r="E43" i="47" s="1"/>
  <c r="H147" i="46"/>
  <c r="I147" s="1"/>
  <c r="H145"/>
  <c r="I145" s="1"/>
  <c r="E81" i="47" s="1"/>
  <c r="H143" i="46"/>
  <c r="I143" s="1"/>
  <c r="E79" i="47" s="1"/>
  <c r="H141" i="46"/>
  <c r="I141" s="1"/>
  <c r="E77" i="47" s="1"/>
  <c r="H139" i="46"/>
  <c r="I139" s="1"/>
  <c r="E41" i="47" s="1"/>
  <c r="H137" i="46"/>
  <c r="I137" s="1"/>
  <c r="E37" i="47" s="1"/>
  <c r="H131" i="46"/>
  <c r="I131" s="1"/>
  <c r="E21" i="47" s="1"/>
  <c r="H127" i="46"/>
  <c r="I127" s="1"/>
  <c r="E23" i="47" s="1"/>
  <c r="H123" i="46"/>
  <c r="I123" s="1"/>
  <c r="E75" i="47" s="1"/>
  <c r="H119" i="46"/>
  <c r="I119" s="1"/>
  <c r="E71" i="47" s="1"/>
  <c r="H115" i="46"/>
  <c r="I115" s="1"/>
  <c r="E40" i="47" s="1"/>
  <c r="H111" i="46"/>
  <c r="I111" s="1"/>
  <c r="E32" i="47" s="1"/>
  <c r="H107" i="46"/>
  <c r="I107" s="1"/>
  <c r="E20" i="47" s="1"/>
  <c r="H103" i="46"/>
  <c r="I103" s="1"/>
  <c r="E22" i="47" s="1"/>
  <c r="H99" i="46"/>
  <c r="I99" s="1"/>
  <c r="E8" i="47" s="1"/>
  <c r="H52" i="46"/>
  <c r="I52" s="1"/>
  <c r="H48"/>
  <c r="I48" s="1"/>
  <c r="H44"/>
  <c r="I44" s="1"/>
  <c r="H40"/>
  <c r="I40" s="1"/>
  <c r="H36"/>
  <c r="I36" s="1"/>
  <c r="H32"/>
  <c r="I32" s="1"/>
  <c r="H28"/>
  <c r="I28" s="1"/>
  <c r="H24"/>
  <c r="I24" s="1"/>
  <c r="H20"/>
  <c r="I20" s="1"/>
  <c r="H16"/>
  <c r="I16" s="1"/>
  <c r="E85" i="47" s="1"/>
  <c r="H12" i="46"/>
  <c r="I12" s="1"/>
  <c r="Q32" i="43" s="1"/>
  <c r="H8" i="46"/>
  <c r="I8" s="1"/>
  <c r="E6" i="47" s="1"/>
  <c r="H207" i="46"/>
  <c r="I207" s="1"/>
  <c r="E56" i="47" s="1"/>
  <c r="H205" i="46"/>
  <c r="I205" s="1"/>
  <c r="H203"/>
  <c r="I203" s="1"/>
  <c r="H201"/>
  <c r="I201" s="1"/>
  <c r="H199"/>
  <c r="I199" s="1"/>
  <c r="H197"/>
  <c r="I197" s="1"/>
  <c r="E55" i="47" s="1"/>
  <c r="H195" i="46"/>
  <c r="I195" s="1"/>
  <c r="E67" i="47" s="1"/>
  <c r="H193" i="46"/>
  <c r="I193" s="1"/>
  <c r="E60" i="47" s="1"/>
  <c r="H191" i="46"/>
  <c r="I191" s="1"/>
  <c r="E66" i="47" s="1"/>
  <c r="H189" i="46"/>
  <c r="I189" s="1"/>
  <c r="E62" i="47" s="1"/>
  <c r="H187" i="46"/>
  <c r="I187" s="1"/>
  <c r="H185"/>
  <c r="I185" s="1"/>
  <c r="H183"/>
  <c r="I183" s="1"/>
  <c r="H181"/>
  <c r="I181" s="1"/>
  <c r="H179"/>
  <c r="I179" s="1"/>
  <c r="H177"/>
  <c r="I177" s="1"/>
  <c r="AM38" i="45" s="1"/>
  <c r="H175" i="46"/>
  <c r="I175" s="1"/>
  <c r="AM36" i="45" s="1"/>
  <c r="H173" i="46"/>
  <c r="I173" s="1"/>
  <c r="AM34" i="45" s="1"/>
  <c r="H171" i="46"/>
  <c r="I171" s="1"/>
  <c r="AM42" i="45" s="1"/>
  <c r="H170" i="46"/>
  <c r="I170" s="1"/>
  <c r="AM41" i="45" s="1"/>
  <c r="H96" i="46"/>
  <c r="I96" s="1"/>
  <c r="H94"/>
  <c r="I94" s="1"/>
  <c r="H92"/>
  <c r="I92" s="1"/>
  <c r="H90"/>
  <c r="I90" s="1"/>
  <c r="P26" i="41" s="1"/>
  <c r="H88" i="46"/>
  <c r="I88" s="1"/>
  <c r="H86"/>
  <c r="I86" s="1"/>
  <c r="H84"/>
  <c r="I84" s="1"/>
  <c r="H82"/>
  <c r="I82" s="1"/>
  <c r="P16" i="41" s="1"/>
  <c r="H80" i="46"/>
  <c r="I80" s="1"/>
  <c r="H78"/>
  <c r="I78" s="1"/>
  <c r="H76"/>
  <c r="I76" s="1"/>
  <c r="H74"/>
  <c r="I74" s="1"/>
  <c r="H72"/>
  <c r="I72" s="1"/>
  <c r="P19" i="41" s="1"/>
  <c r="H70" i="46"/>
  <c r="I70" s="1"/>
  <c r="H68"/>
  <c r="I68" s="1"/>
  <c r="H66"/>
  <c r="I66" s="1"/>
  <c r="Q68" i="43" s="1"/>
  <c r="H64" i="46"/>
  <c r="I64" s="1"/>
  <c r="H61"/>
  <c r="I61" s="1"/>
  <c r="H58"/>
  <c r="I58" s="1"/>
  <c r="H56"/>
  <c r="I56" s="1"/>
  <c r="H154"/>
  <c r="I154" s="1"/>
  <c r="E48" i="47" s="1"/>
  <c r="H152" i="46"/>
  <c r="I152" s="1"/>
  <c r="E46" i="47" s="1"/>
  <c r="H150" i="46"/>
  <c r="I150" s="1"/>
  <c r="E44" i="47" s="1"/>
  <c r="H148" i="46"/>
  <c r="I148" s="1"/>
  <c r="E42" i="47" s="1"/>
  <c r="H146" i="46"/>
  <c r="I146" s="1"/>
  <c r="E82" i="47" s="1"/>
  <c r="H144" i="46"/>
  <c r="I144" s="1"/>
  <c r="E80" i="47" s="1"/>
  <c r="H142" i="46"/>
  <c r="I142" s="1"/>
  <c r="E78" i="47" s="1"/>
  <c r="H140" i="46"/>
  <c r="I140" s="1"/>
  <c r="E76" i="47" s="1"/>
  <c r="H138" i="46"/>
  <c r="I138" s="1"/>
  <c r="E39" i="47" s="1"/>
  <c r="H136" i="46"/>
  <c r="I136" s="1"/>
  <c r="E35" i="47" s="1"/>
  <c r="H134" i="46"/>
  <c r="I134" s="1"/>
  <c r="H54"/>
  <c r="I54" s="1"/>
  <c r="H5"/>
  <c r="I5" s="1"/>
  <c r="S8" i="44"/>
  <c r="Q8"/>
  <c r="N8"/>
  <c r="K8"/>
  <c r="I8"/>
  <c r="G8"/>
  <c r="E8"/>
  <c r="C8"/>
  <c r="A8"/>
  <c r="Q48" i="43" l="1"/>
  <c r="Q45"/>
  <c r="E4" i="47"/>
  <c r="S58" i="44"/>
  <c r="S57"/>
  <c r="S37"/>
  <c r="E31" i="47"/>
  <c r="Q46" i="43"/>
  <c r="Q43"/>
  <c r="S38" i="44"/>
  <c r="E83" i="47"/>
  <c r="Q53" i="43"/>
  <c r="Q50"/>
  <c r="Q36"/>
  <c r="Q33"/>
  <c r="Q30"/>
  <c r="Q31"/>
  <c r="Q51"/>
  <c r="Q61"/>
  <c r="Q57"/>
  <c r="Q38"/>
  <c r="Q44"/>
  <c r="Q58"/>
  <c r="Q55"/>
  <c r="Q59"/>
  <c r="Q56"/>
  <c r="Q42"/>
  <c r="Q39"/>
  <c r="Q40"/>
  <c r="Q37"/>
  <c r="Q65"/>
  <c r="Q62"/>
  <c r="S56" i="44"/>
  <c r="S53"/>
  <c r="P21" i="41"/>
  <c r="P22"/>
  <c r="P32"/>
  <c r="P30"/>
  <c r="S60" i="44"/>
  <c r="S59"/>
  <c r="Q20" i="43"/>
  <c r="Q23"/>
  <c r="S27" i="44"/>
  <c r="S28"/>
  <c r="S26"/>
  <c r="S25"/>
  <c r="Q28" i="43"/>
  <c r="Q26"/>
  <c r="S50" i="44"/>
  <c r="S51"/>
  <c r="S46"/>
  <c r="S42"/>
  <c r="S43"/>
  <c r="S48"/>
  <c r="S52"/>
  <c r="S47"/>
  <c r="S44"/>
  <c r="S45"/>
  <c r="Q19" i="43"/>
  <c r="S36" i="44"/>
  <c r="S32"/>
  <c r="S30"/>
  <c r="S29"/>
  <c r="S33"/>
  <c r="S35"/>
  <c r="S31"/>
  <c r="S23"/>
  <c r="S24"/>
  <c r="Q27" i="43"/>
  <c r="Q25"/>
  <c r="Q18"/>
  <c r="Q21"/>
  <c r="P23" i="41"/>
  <c r="P24"/>
  <c r="S41" i="44"/>
  <c r="S40"/>
  <c r="S55"/>
  <c r="P33" i="41"/>
  <c r="P31"/>
  <c r="P29"/>
  <c r="P34"/>
</calcChain>
</file>

<file path=xl/sharedStrings.xml><?xml version="1.0" encoding="utf-8"?>
<sst xmlns="http://schemas.openxmlformats.org/spreadsheetml/2006/main" count="1772" uniqueCount="600">
  <si>
    <t>Артикул</t>
  </si>
  <si>
    <t>Наименование</t>
  </si>
  <si>
    <t>ТН312ТР</t>
  </si>
  <si>
    <t>1196х696х720</t>
  </si>
  <si>
    <t>ТН312К-22</t>
  </si>
  <si>
    <t>1200х700х22</t>
  </si>
  <si>
    <t>ТН312К-22_ПР</t>
  </si>
  <si>
    <t>ТН314ТР</t>
  </si>
  <si>
    <t>1396х696х720</t>
  </si>
  <si>
    <t>ТН314К-22</t>
  </si>
  <si>
    <t>1400х700х22</t>
  </si>
  <si>
    <t>ТН314К-22_ПР</t>
  </si>
  <si>
    <t>ТН421-2Т</t>
  </si>
  <si>
    <t>ТН421Т</t>
  </si>
  <si>
    <t>ТН431-2Т</t>
  </si>
  <si>
    <t>ТН451-2Т</t>
  </si>
  <si>
    <t>ТН751-2Т</t>
  </si>
  <si>
    <t>ТН316К-22</t>
  </si>
  <si>
    <t>ТН316К-22_ПР</t>
  </si>
  <si>
    <t>ТН421-2К-18</t>
  </si>
  <si>
    <t>ТН421-2К-22</t>
  </si>
  <si>
    <t>ТНУ314КЛ-22</t>
  </si>
  <si>
    <t>ТНУ314КЛ-22_ПР</t>
  </si>
  <si>
    <t>ТНУ314КП-22</t>
  </si>
  <si>
    <t>ТНУ314КП-22_ПР</t>
  </si>
  <si>
    <t>ТНУ316КЛ-22</t>
  </si>
  <si>
    <t>ТНУ316КЛ-22_ПР</t>
  </si>
  <si>
    <t>ТНУ316КП-22</t>
  </si>
  <si>
    <t>ТНУ316КП-22_ПР</t>
  </si>
  <si>
    <t>ТН120ГЗ</t>
  </si>
  <si>
    <t>ТН140ГЗ</t>
  </si>
  <si>
    <t>ТН160ГЗ</t>
  </si>
  <si>
    <t>ТН310ГЗ</t>
  </si>
  <si>
    <t>ТН312ТР-1х2</t>
  </si>
  <si>
    <t>ТН312ТР-2Х2</t>
  </si>
  <si>
    <t>ТН312ТР-2х1</t>
  </si>
  <si>
    <t>ТН312ТР-3х1</t>
  </si>
  <si>
    <t>ТН312ТР-3х2</t>
  </si>
  <si>
    <t>ТН312ТР-4х1</t>
  </si>
  <si>
    <t>ТН314ТР-1х2</t>
  </si>
  <si>
    <t>ТН314ТР-2х1</t>
  </si>
  <si>
    <t>ТН314ТР-2х2</t>
  </si>
  <si>
    <t>ТН314ТР-3х1</t>
  </si>
  <si>
    <t>ТН314ТР-3х2</t>
  </si>
  <si>
    <t>ТН314ТР-4х1</t>
  </si>
  <si>
    <t>ТН316ТР</t>
  </si>
  <si>
    <t>ТН316ТР-1х2</t>
  </si>
  <si>
    <t>ТН316ТР-2х1</t>
  </si>
  <si>
    <t>ТН316ТР-2х2</t>
  </si>
  <si>
    <t>ТН316ТР-3х1</t>
  </si>
  <si>
    <t>ТН316ТР-3х2</t>
  </si>
  <si>
    <t>ТН316ТР-4х1</t>
  </si>
  <si>
    <t>ТНУ310ГЗЛ</t>
  </si>
  <si>
    <t>ТНУ310ГЗЛ/П</t>
  </si>
  <si>
    <t>ТНУ310ГЗП</t>
  </si>
  <si>
    <t>ТНУ313К-4-22</t>
  </si>
  <si>
    <t>ТНУ314-4-ТР</t>
  </si>
  <si>
    <t>ТНУ314ТРЛ</t>
  </si>
  <si>
    <t>ТНУ314ТРП</t>
  </si>
  <si>
    <t>ТНУ316ТРЛ</t>
  </si>
  <si>
    <t>ТНУ316ТРП</t>
  </si>
  <si>
    <t>ТНП309ТР</t>
  </si>
  <si>
    <t>ТНП309К-22</t>
  </si>
  <si>
    <t>ТНП309ГЗ</t>
  </si>
  <si>
    <t>ТН520К-22</t>
  </si>
  <si>
    <t>ТН520К-18</t>
  </si>
  <si>
    <t>ТН520БК-22</t>
  </si>
  <si>
    <t>ТН520БК-18</t>
  </si>
  <si>
    <t>ТН573К-22</t>
  </si>
  <si>
    <t>ТН573К-18</t>
  </si>
  <si>
    <t>ТН572Т</t>
  </si>
  <si>
    <t>ТН182</t>
  </si>
  <si>
    <t>ТН181</t>
  </si>
  <si>
    <t>ТН573Т</t>
  </si>
  <si>
    <t>ТН172</t>
  </si>
  <si>
    <t>ТН450Г</t>
  </si>
  <si>
    <t>ТН439</t>
  </si>
  <si>
    <t>ТН420/1</t>
  </si>
  <si>
    <t>ТН430/1</t>
  </si>
  <si>
    <t>ТН440/1</t>
  </si>
  <si>
    <t>ТН450/1</t>
  </si>
  <si>
    <t>ТН460/1</t>
  </si>
  <si>
    <t>ТН421/1</t>
  </si>
  <si>
    <t>ТН431/1</t>
  </si>
  <si>
    <t>ТН461/1</t>
  </si>
  <si>
    <t>ТН952/1</t>
  </si>
  <si>
    <t>ТН953/1</t>
  </si>
  <si>
    <t>ТНТ40/1</t>
  </si>
  <si>
    <t>ТНТ80/1</t>
  </si>
  <si>
    <t>ТНТ120/1</t>
  </si>
  <si>
    <t>ТНТ160/1</t>
  </si>
  <si>
    <t>ТНТ200/1</t>
  </si>
  <si>
    <t>ТНТ240/1</t>
  </si>
  <si>
    <t>ТНТ40Г/1</t>
  </si>
  <si>
    <t>ТНТ80Г/1</t>
  </si>
  <si>
    <t>ТН420/2</t>
  </si>
  <si>
    <t>ТН430/2</t>
  </si>
  <si>
    <t>ТН440/2</t>
  </si>
  <si>
    <t>ТН450/2</t>
  </si>
  <si>
    <t>ТН460/2</t>
  </si>
  <si>
    <t>ТН421/2</t>
  </si>
  <si>
    <t>ТН431/2</t>
  </si>
  <si>
    <t>ТН461/2</t>
  </si>
  <si>
    <t>ТН952/2</t>
  </si>
  <si>
    <t>ТН953/2</t>
  </si>
  <si>
    <t>ТНТ40/2</t>
  </si>
  <si>
    <t>ТНТ80/2</t>
  </si>
  <si>
    <t>ТНТ120/2</t>
  </si>
  <si>
    <t>ТНТ160/2</t>
  </si>
  <si>
    <t>ТНТ200/2</t>
  </si>
  <si>
    <t>ТНТ240/2</t>
  </si>
  <si>
    <t>ТНТ40Г/2</t>
  </si>
  <si>
    <t>ТНТ80Г/2</t>
  </si>
  <si>
    <t>ТНД21Л/П</t>
  </si>
  <si>
    <t>ТНД31Л/П</t>
  </si>
  <si>
    <t>ТНД41Л/П</t>
  </si>
  <si>
    <t>ТНД51Л/П</t>
  </si>
  <si>
    <t>ТНД61Л/П</t>
  </si>
  <si>
    <t>ТНД22</t>
  </si>
  <si>
    <t>ТНД32</t>
  </si>
  <si>
    <t>ТНД42</t>
  </si>
  <si>
    <t>ТНД52</t>
  </si>
  <si>
    <t>ТНД62</t>
  </si>
  <si>
    <t>ТН421К-22</t>
  </si>
  <si>
    <t>ТН421К-18</t>
  </si>
  <si>
    <t>ТН120</t>
  </si>
  <si>
    <t>ТН140</t>
  </si>
  <si>
    <t>ТН160</t>
  </si>
  <si>
    <t>ТН612</t>
  </si>
  <si>
    <t>ТН614</t>
  </si>
  <si>
    <t>ТН616</t>
  </si>
  <si>
    <t>ТН612П</t>
  </si>
  <si>
    <t>ТН614П</t>
  </si>
  <si>
    <t>ТН616П</t>
  </si>
  <si>
    <t>ТН510П</t>
  </si>
  <si>
    <t>ТН510ПК</t>
  </si>
  <si>
    <t>Д-016</t>
  </si>
  <si>
    <t>RK-OVK20</t>
  </si>
  <si>
    <t>Д-024</t>
  </si>
  <si>
    <t>Д-025</t>
  </si>
  <si>
    <t>Д-026</t>
  </si>
  <si>
    <t>Д-003-10</t>
  </si>
  <si>
    <t>Д-003-12</t>
  </si>
  <si>
    <t>Д-003-14</t>
  </si>
  <si>
    <t>ТНД21Л</t>
  </si>
  <si>
    <t xml:space="preserve">Двери </t>
  </si>
  <si>
    <t>ТНД21П</t>
  </si>
  <si>
    <t>ТНД31Л</t>
  </si>
  <si>
    <t>ТНД31П</t>
  </si>
  <si>
    <t>ТНД41Л</t>
  </si>
  <si>
    <t>ТНД41П</t>
  </si>
  <si>
    <t>ТНД51Л</t>
  </si>
  <si>
    <t>ТНД51П</t>
  </si>
  <si>
    <t>ТНД61Л</t>
  </si>
  <si>
    <t>ТНД61П</t>
  </si>
  <si>
    <t xml:space="preserve">Крышка </t>
  </si>
  <si>
    <t xml:space="preserve">Стеллаж </t>
  </si>
  <si>
    <t>ТН441/1</t>
  </si>
  <si>
    <t>ТН441/2</t>
  </si>
  <si>
    <t>ТН451/1</t>
  </si>
  <si>
    <t>ТН451/2</t>
  </si>
  <si>
    <t>ТН750/1</t>
  </si>
  <si>
    <t>ТН750/2</t>
  </si>
  <si>
    <t>ТН752/1</t>
  </si>
  <si>
    <t>ТН752/2</t>
  </si>
  <si>
    <t>ТН753/1</t>
  </si>
  <si>
    <t>ТН753/2</t>
  </si>
  <si>
    <t>ТН950/1</t>
  </si>
  <si>
    <t>ТН950/2</t>
  </si>
  <si>
    <t>1596х696х720</t>
  </si>
  <si>
    <t>1600х700х22</t>
  </si>
  <si>
    <t>1396х1196х720</t>
  </si>
  <si>
    <t>1400х1200/700/700х22</t>
  </si>
  <si>
    <t>1596х1196х720</t>
  </si>
  <si>
    <t>1600х1200/700/700х22</t>
  </si>
  <si>
    <t>900х696х720</t>
  </si>
  <si>
    <t>900х700х22</t>
  </si>
  <si>
    <t>2846х2446х720</t>
  </si>
  <si>
    <t>1196х1446х720</t>
  </si>
  <si>
    <t>2396х696х720</t>
  </si>
  <si>
    <t>1396х1446х720</t>
  </si>
  <si>
    <t>2796х696х720</t>
  </si>
  <si>
    <t>1596х1446х720</t>
  </si>
  <si>
    <t>3196х696х720</t>
  </si>
  <si>
    <t>2396х1446х720</t>
  </si>
  <si>
    <t>3596х696х720</t>
  </si>
  <si>
    <t>2796х1446х720</t>
  </si>
  <si>
    <t>4196х696х720</t>
  </si>
  <si>
    <t>3196х1446х720</t>
  </si>
  <si>
    <t>4796х696х720</t>
  </si>
  <si>
    <t>3596х1446х720</t>
  </si>
  <si>
    <t>4196х1446х720</t>
  </si>
  <si>
    <t>5596х696х720</t>
  </si>
  <si>
    <t>4796х1446х720</t>
  </si>
  <si>
    <t>6396х696х720</t>
  </si>
  <si>
    <t>456х443х448</t>
  </si>
  <si>
    <t>456х443х620</t>
  </si>
  <si>
    <t>456х443х720</t>
  </si>
  <si>
    <t>1356х470х622</t>
  </si>
  <si>
    <t>400х700х22</t>
  </si>
  <si>
    <t>456х700х22</t>
  </si>
  <si>
    <t>400х700х18</t>
  </si>
  <si>
    <t>456х700х18</t>
  </si>
  <si>
    <t>395х695х720</t>
  </si>
  <si>
    <t>395х695х1084</t>
  </si>
  <si>
    <t>400х700х386</t>
  </si>
  <si>
    <t>423х316х279</t>
  </si>
  <si>
    <t>1065х355х1102</t>
  </si>
  <si>
    <t>1450х400х720</t>
  </si>
  <si>
    <t>1450х400х1084</t>
  </si>
  <si>
    <t>700х400х720</t>
  </si>
  <si>
    <t>1450х400х1807</t>
  </si>
  <si>
    <t>800х400х751</t>
  </si>
  <si>
    <t>800х400х1103</t>
  </si>
  <si>
    <t>800х400х1455</t>
  </si>
  <si>
    <t>800х400х1807</t>
  </si>
  <si>
    <t>800х400х2159</t>
  </si>
  <si>
    <t>400х400х751</t>
  </si>
  <si>
    <t>400х400х1103</t>
  </si>
  <si>
    <t>400х400х1455</t>
  </si>
  <si>
    <t>400х400х1807</t>
  </si>
  <si>
    <t>400х400х2159</t>
  </si>
  <si>
    <t>800х600х1807</t>
  </si>
  <si>
    <t>400х600х1807</t>
  </si>
  <si>
    <t>800х600х2159</t>
  </si>
  <si>
    <t>400х600х2159</t>
  </si>
  <si>
    <t>404х400</t>
  </si>
  <si>
    <t>804х400</t>
  </si>
  <si>
    <t>1205х400</t>
  </si>
  <si>
    <t>1606х400</t>
  </si>
  <si>
    <t>2006х400</t>
  </si>
  <si>
    <t>2407х400</t>
  </si>
  <si>
    <t>404х600</t>
  </si>
  <si>
    <t>804х600</t>
  </si>
  <si>
    <t>359х4х702</t>
  </si>
  <si>
    <t>360х18х702</t>
  </si>
  <si>
    <t>379*2х18х702</t>
  </si>
  <si>
    <t>360х18х1054</t>
  </si>
  <si>
    <t>379*2х18х1054</t>
  </si>
  <si>
    <t>360х18х1406</t>
  </si>
  <si>
    <t>379*2х18х1406</t>
  </si>
  <si>
    <t>360х18х1756</t>
  </si>
  <si>
    <t>379*2х18х1756</t>
  </si>
  <si>
    <t>360х18х2110</t>
  </si>
  <si>
    <t>379*2х18х2110</t>
  </si>
  <si>
    <t>378х2х21х702</t>
  </si>
  <si>
    <t>378х2х21х1054</t>
  </si>
  <si>
    <t>1450х400х22</t>
  </si>
  <si>
    <t>700х400х22</t>
  </si>
  <si>
    <t>1450х400х18</t>
  </si>
  <si>
    <t>700х400х18</t>
  </si>
  <si>
    <t>1046х18х352</t>
  </si>
  <si>
    <t>1200х18х352</t>
  </si>
  <si>
    <t>1246х18х352</t>
  </si>
  <si>
    <t>1400х18х352</t>
  </si>
  <si>
    <t>1446х18х352</t>
  </si>
  <si>
    <t>1600х18х352</t>
  </si>
  <si>
    <t>1200х4х352</t>
  </si>
  <si>
    <t>1400х4х352</t>
  </si>
  <si>
    <t>1600х4х352</t>
  </si>
  <si>
    <t>342х525х517</t>
  </si>
  <si>
    <t>50х100х100</t>
  </si>
  <si>
    <t>220x500x18</t>
  </si>
  <si>
    <t>50х100х120</t>
  </si>
  <si>
    <t>70х30х640</t>
  </si>
  <si>
    <t>160х80х24</t>
  </si>
  <si>
    <t>1000х90х100</t>
  </si>
  <si>
    <t>1200х90х100</t>
  </si>
  <si>
    <t>1400х90х100</t>
  </si>
  <si>
    <t>1200х700х742</t>
  </si>
  <si>
    <t>1400х700х742</t>
  </si>
  <si>
    <t>1600х700х742</t>
  </si>
  <si>
    <t>1400х1200х742</t>
  </si>
  <si>
    <t>1600х1200х742</t>
  </si>
  <si>
    <t>2800х2650х742</t>
  </si>
  <si>
    <t>900х700х742</t>
  </si>
  <si>
    <t>2400х700х742</t>
  </si>
  <si>
    <t>2800х700х742</t>
  </si>
  <si>
    <t>3200х700х742</t>
  </si>
  <si>
    <t>1200х1450х742</t>
  </si>
  <si>
    <t>1400х1450х742</t>
  </si>
  <si>
    <t>1600х1450х742</t>
  </si>
  <si>
    <t>Царга</t>
  </si>
  <si>
    <t>456х443х449</t>
  </si>
  <si>
    <t>456х443х621</t>
  </si>
  <si>
    <t>большая греденция</t>
  </si>
  <si>
    <t>40х700х386</t>
  </si>
  <si>
    <t>700х443х22</t>
  </si>
  <si>
    <t>700х443х18</t>
  </si>
  <si>
    <t>тумба подкатная с замком</t>
  </si>
  <si>
    <t>400х700х1106</t>
  </si>
  <si>
    <t>700х400х742</t>
  </si>
  <si>
    <t>1450х400х742</t>
  </si>
  <si>
    <t>1450х400х1106</t>
  </si>
  <si>
    <t>1450х400х1829</t>
  </si>
  <si>
    <t>ТНС22_хр</t>
  </si>
  <si>
    <t>ТНСМ22_гр</t>
  </si>
  <si>
    <t>ТНС22_гр</t>
  </si>
  <si>
    <t>ТНСМ22_хр</t>
  </si>
  <si>
    <t>ТНС32_хр</t>
  </si>
  <si>
    <t>ТНС32_гр</t>
  </si>
  <si>
    <t>ТНСМ32_гр</t>
  </si>
  <si>
    <t>ТНСМ32_хр</t>
  </si>
  <si>
    <t>ТНСМ21Л/П_гр</t>
  </si>
  <si>
    <t>ТНСМ31Л/П_гр</t>
  </si>
  <si>
    <t>ТНСМ21Л/П_хр</t>
  </si>
  <si>
    <t>ТНСМ31Л/П_хр</t>
  </si>
  <si>
    <t>Цена с НДС, руб</t>
  </si>
  <si>
    <t>ТНС21_хр</t>
  </si>
  <si>
    <t>ТНС21_гр</t>
  </si>
  <si>
    <t>ТНС31_гр</t>
  </si>
  <si>
    <t>ТНС31_хр</t>
  </si>
  <si>
    <t>1400х1200х22х4</t>
  </si>
  <si>
    <t>Тумба</t>
  </si>
  <si>
    <t>Большая греденция</t>
  </si>
  <si>
    <t>Надставка для папок</t>
  </si>
  <si>
    <t>Топ</t>
  </si>
  <si>
    <t>Дверь</t>
  </si>
  <si>
    <t>Двери стеклянные</t>
  </si>
  <si>
    <t>Полка к подвесному элементу ТН510П</t>
  </si>
  <si>
    <t>Скидка %</t>
  </si>
  <si>
    <t>Надбавка %</t>
  </si>
  <si>
    <t>Шкаф с раздвижными дверями</t>
  </si>
  <si>
    <t>Металлокаркас</t>
  </si>
  <si>
    <t>Крышка к шкафу  ТН421Т</t>
  </si>
  <si>
    <t>Панель скромности</t>
  </si>
  <si>
    <t>Перегородка дсп</t>
  </si>
  <si>
    <t>Перегородка оргстекло</t>
  </si>
  <si>
    <t>Каркас для подвесной полки</t>
  </si>
  <si>
    <t>Накладной вертикальный кабель-канал</t>
  </si>
  <si>
    <t>Пластиковый кабель-канал</t>
  </si>
  <si>
    <t>Крепление для прямого стола</t>
  </si>
  <si>
    <t>Крепление для пластиковых перегородок</t>
  </si>
  <si>
    <t>Горизонтальный кабель-канал, L-1000 мм.</t>
  </si>
  <si>
    <t>Горизонтальный кабель-канал, L-1200 мм.</t>
  </si>
  <si>
    <t>Горизонтальный кабель-канал, L-1400 мм.</t>
  </si>
  <si>
    <t>456х700х742</t>
  </si>
  <si>
    <t>700х443х742</t>
  </si>
  <si>
    <t>400х700х742</t>
  </si>
  <si>
    <t>Стол эргономичный, левый/правый
На рис. левый</t>
  </si>
  <si>
    <t>Рабочая станция 
на 4 рабочих места
(квартет)</t>
  </si>
  <si>
    <t>Стол приставка</t>
  </si>
  <si>
    <t>Стол прямой</t>
  </si>
  <si>
    <t>Линейная бенч-система на 2 рабочих места</t>
  </si>
  <si>
    <t>Бенч-система на 2 рабочих места</t>
  </si>
  <si>
    <t>Название</t>
  </si>
  <si>
    <t>Состоит из:</t>
  </si>
  <si>
    <t>Стеллаж</t>
  </si>
  <si>
    <t>Стекло</t>
  </si>
  <si>
    <t>-</t>
  </si>
  <si>
    <t>Цена</t>
  </si>
  <si>
    <t>Размер</t>
  </si>
  <si>
    <t>Шкаф малый с глухими малыми дверями и топом</t>
  </si>
  <si>
    <t>Шкаф средний с глухими малыми дверями и топом</t>
  </si>
  <si>
    <t>Шкаф средний с глухими средними дверями и топом</t>
  </si>
  <si>
    <t>Шкаф  с глухими малыми дверями и топом</t>
  </si>
  <si>
    <t>Шкаф  с 2-мя комплектами глухих малых дверей и топом</t>
  </si>
  <si>
    <t>Шкаф  с глухими средними дверями и топом</t>
  </si>
  <si>
    <t>Шкаф  с глухими малыми и средними дверями и топом</t>
  </si>
  <si>
    <t>Шкаф  с глухими высокими дверями и топом</t>
  </si>
  <si>
    <t>Гардероб</t>
  </si>
  <si>
    <t>Шкаф узкий с глухой малой дверью  и топом</t>
  </si>
  <si>
    <t>Шкаф узкий с глухой малой и средними дверями  и топом</t>
  </si>
  <si>
    <t>Шкаф узкий с глухой средней дверью  и топом</t>
  </si>
  <si>
    <t>Шкаф узкий с глухой высокой дверью  и топом</t>
  </si>
  <si>
    <t>Шкаф средний узкий с глухой средней дверью  и топом</t>
  </si>
  <si>
    <t>Шкаф малый узкий с глухой малой дверью  и топом</t>
  </si>
  <si>
    <t>Шкафы широкие</t>
  </si>
  <si>
    <t>Шкафы узкие</t>
  </si>
  <si>
    <t xml:space="preserve">Шкаф с раздвижными дверями с топом </t>
  </si>
  <si>
    <t xml:space="preserve">Шкаф широкий с раздвижными дверями с топом </t>
  </si>
  <si>
    <t>Шкафы с раздвижными дверями</t>
  </si>
  <si>
    <t>Картинка</t>
  </si>
  <si>
    <t>Доп. Элемент</t>
  </si>
  <si>
    <t xml:space="preserve">тумба приставная с замком и топом </t>
  </si>
  <si>
    <t xml:space="preserve">Оргтауэр малый с топом </t>
  </si>
  <si>
    <t xml:space="preserve">Оргтауэр  с топом </t>
  </si>
  <si>
    <t>Оргтауэр малый с топом и блоком ящиков</t>
  </si>
  <si>
    <t>Оргтауэр с топом и блоком ящиков</t>
  </si>
  <si>
    <t>Оргтауэр малый с топом и надставкой для папок</t>
  </si>
  <si>
    <t>400х700х1128</t>
  </si>
  <si>
    <t>Тумбы подкатные</t>
  </si>
  <si>
    <t>Тумбы приставные</t>
  </si>
  <si>
    <t>Оргтауэры</t>
  </si>
  <si>
    <t>Тумбы греденции</t>
  </si>
  <si>
    <t>Столешница</t>
  </si>
  <si>
    <t>Прямые столы</t>
  </si>
  <si>
    <t>Эргономичные столы</t>
  </si>
  <si>
    <t>Бенч-системы</t>
  </si>
  <si>
    <t>Приставки</t>
  </si>
  <si>
    <t>ТНУ314К Л/П-22</t>
  </si>
  <si>
    <t>800х600х1825</t>
  </si>
  <si>
    <t>800х400х1825</t>
  </si>
  <si>
    <t>400х400х1825</t>
  </si>
  <si>
    <t>400х600х1825</t>
  </si>
  <si>
    <t>Шкаф средний со стеклянными средними дверями (графит) и топом</t>
  </si>
  <si>
    <t>Шкаф  с комбинироваными дверями (графит) и топом</t>
  </si>
  <si>
    <t>Шкаф средний узкий со стеклянной средней дверью (графит) и топом</t>
  </si>
  <si>
    <t>Шкаф средний узкий с глухой малой дверью и топом</t>
  </si>
  <si>
    <t>Шкаф узкий  с комбинироваными дверями (графит) и топом</t>
  </si>
  <si>
    <t>Акация молдавская</t>
  </si>
  <si>
    <t>Борнео трюфель</t>
  </si>
  <si>
    <t>Антрацит</t>
  </si>
  <si>
    <t>Платина</t>
  </si>
  <si>
    <t>Белый Аляска</t>
  </si>
  <si>
    <t>ТН574Т/1_ЗМ</t>
  </si>
  <si>
    <t>ТН575Т/1_ЗМ</t>
  </si>
  <si>
    <t>ТН564Т/1_ЗМ</t>
  </si>
  <si>
    <t>ТН565Т/1_ЗМ</t>
  </si>
  <si>
    <t>ТН524Т/1_ЗМ</t>
  </si>
  <si>
    <t>ТН525Т/1_ЗМ</t>
  </si>
  <si>
    <t>ТН56Д/1_БЗ</t>
  </si>
  <si>
    <t>ТН57Д/1_БЗ</t>
  </si>
  <si>
    <t>ТНУ316ТР Л/П</t>
  </si>
  <si>
    <t>ТНУ314ТР Л/П</t>
  </si>
  <si>
    <t>ТНУ316К Л/П-22</t>
  </si>
  <si>
    <t>ТНУ314К Л/П-22_ПР</t>
  </si>
  <si>
    <t>ТНУ316К Л/П-22_ПР</t>
  </si>
  <si>
    <t>1200х700х738</t>
  </si>
  <si>
    <t>1400х700х738</t>
  </si>
  <si>
    <t>1600х700х738</t>
  </si>
  <si>
    <t>1400х1200х738</t>
  </si>
  <si>
    <t>1600х1200х738</t>
  </si>
  <si>
    <t>2800х2650х738</t>
  </si>
  <si>
    <t>900х700х738</t>
  </si>
  <si>
    <t>2400х700х738</t>
  </si>
  <si>
    <t>2800х700х738</t>
  </si>
  <si>
    <t>3200х700х738</t>
  </si>
  <si>
    <t>1200х1450х738</t>
  </si>
  <si>
    <t>1400х1450х738</t>
  </si>
  <si>
    <t>1600х1450х738</t>
  </si>
  <si>
    <t>1200х700х748</t>
  </si>
  <si>
    <t>1400х700х748</t>
  </si>
  <si>
    <t>1600х700х748</t>
  </si>
  <si>
    <t>1400х1200х748</t>
  </si>
  <si>
    <t>1600х1200х748</t>
  </si>
  <si>
    <t>2800х2650х748</t>
  </si>
  <si>
    <t>900х700х748</t>
  </si>
  <si>
    <t>2400х700х748</t>
  </si>
  <si>
    <t>2800х700х748</t>
  </si>
  <si>
    <t>3200х700х748</t>
  </si>
  <si>
    <t>1200х1450х748</t>
  </si>
  <si>
    <t>1400х1450х748</t>
  </si>
  <si>
    <t>1600х1450х748</t>
  </si>
  <si>
    <t>СЕРИЯ  ОФИСНОЙ МЕБЕЛИ на металлокаркасах  ТИТАН</t>
  </si>
  <si>
    <t>Толщина топов приставных тумб и оргтауэров, мм:</t>
  </si>
  <si>
    <t>Декор каркасов:</t>
  </si>
  <si>
    <t>Дуб ферарра</t>
  </si>
  <si>
    <t>Дуб Арлингтон</t>
  </si>
  <si>
    <t>Дуб Бардолино серый</t>
  </si>
  <si>
    <t>Венге мали</t>
  </si>
  <si>
    <t>шт</t>
  </si>
  <si>
    <t>Цвет металлокаркасов:</t>
  </si>
  <si>
    <t>Декор топов:</t>
  </si>
  <si>
    <t>Декор каркасов и топов:</t>
  </si>
  <si>
    <t>Декор фасадов:</t>
  </si>
  <si>
    <t>Алмет муар</t>
  </si>
  <si>
    <t>Белый муар</t>
  </si>
  <si>
    <t>Черный муар</t>
  </si>
  <si>
    <t>Декор ДСП:</t>
  </si>
  <si>
    <t>Декор металла:</t>
  </si>
  <si>
    <t>Декор ткани:</t>
  </si>
  <si>
    <t>Декор столешниц:</t>
  </si>
  <si>
    <t>Алмет глянец</t>
  </si>
  <si>
    <t>Металлокаркас на регулируемых проходных опорах, изготовлен из трубы металической прямоугольного сечения 60х30мм (ТР) покрытой порошковым напылением. Комплект металлокаркаса ТР включает в себя комплект боковых опор и комплект траверс (труба прямоугольного сечения 40х20мм). 
Металлокаркас ТР имеет эффект летящей столешницы (отрыв столешницы 17 мм). 
Крышки (топы) столов - ЛДСП 22мм, оклеенное по приметру противоударной кромкой ПВХ 2мм.  
Корпуса тумб, стеллажей - ЛДСП 18мм. Задняя стенка - ЛДСП 18мм.  
Крышки (топы) тумб - ЛДСП 22мм оклееные кромкой ПВХ 2мм.  
Тумбы оснащены ручками  UZ-819, цвет - инокс, межосевой размер - 128 мм или СА-1, цвет - алюминий, 384 мм. 
В шкафах-купе используется раздвижная система Hettich.
Тумбы укомплектованы  шариковыми направляющими полного выдвижения.
Тумбы ТН****_ЗМ (замок мебельный, в верхнем ящике);  
Тумбы ТН****_БЗ (без замка)
Тумбы ТН**** (без дополнительных литер _**) снабжены центральным замком
В дополнительных цветах ДСП могут изготавливаться: 
корпуса тумб, стеллажи, перегородки, защитные панели.</t>
  </si>
  <si>
    <t>Декор фасадов и топов приставных тумб и оргтауэров:</t>
  </si>
  <si>
    <t>Корпуса тумб, стеллажей - ЛДСП 18мм. Задняя стенка - ЛДСП 18мм.  
Крышки (топы) тумб - ЛДСП 22мм оклееные кромкой ПВХ 2мм.  
Тумбы оснащены ручками  UZ-819, цвет - инокс, межосевой размер - 128 мм или СА-1, цвет - алюминий, 384 мм. 
В шкафах-купе используется раздвижная система Hettich. Тумбы укомплектованы  шариковыми направляющими полного выдвижения.
Тумбы ТН****_ЗМ (замок мебельный, в верхнем ящике);  
Тумбы ТН****_БЗ (без замка)
Тумбы ТН**** (без дополнительных литер _**) снабжены центральным замком</t>
  </si>
  <si>
    <t>Корпуса  стеллажей - ЛДСП 18мм. 
Задняя стенка - ЛДСП 18мм.  
Стеллажи оснащены ручками  UZ-819, цвет - инокс, межосевой размер - 128 мм. 
В шкафах-купе используется раздвижная система Hettich.
Стеллажи комплектуются вкладными фасадами.</t>
  </si>
  <si>
    <t>Белый аляска</t>
  </si>
  <si>
    <t>Размеры</t>
  </si>
  <si>
    <t>Изабражение</t>
  </si>
  <si>
    <t>перегородка дсп</t>
  </si>
  <si>
    <t>перегородка оргстекло</t>
  </si>
  <si>
    <t>защитные панели</t>
  </si>
  <si>
    <t>крепление для прямого стола</t>
  </si>
  <si>
    <t>крепление для двойного стола</t>
  </si>
  <si>
    <t>крепление для пластиковых перегородок</t>
  </si>
  <si>
    <t>горизонтальный кабель-канал</t>
  </si>
  <si>
    <t xml:space="preserve">подвесной элемент под системный блок </t>
  </si>
  <si>
    <t xml:space="preserve">полка для элемента  под системный блок </t>
  </si>
  <si>
    <t>накладной вертикальный кабель-канал</t>
  </si>
  <si>
    <t>пластиковый кабель-канал</t>
  </si>
  <si>
    <t>перегородка тканевая</t>
  </si>
  <si>
    <t>ТН612М</t>
  </si>
  <si>
    <t>ТН614М</t>
  </si>
  <si>
    <t>ТН616М</t>
  </si>
  <si>
    <r>
      <t>СЕРИЯ  ОФИСНОЙ МЕБЕЛИ на металлокаркасах "</t>
    </r>
    <r>
      <rPr>
        <b/>
        <sz val="14"/>
        <color indexed="8"/>
        <rFont val="Times New Roman"/>
        <family val="1"/>
        <charset val="204"/>
      </rPr>
      <t>ТИТАН"</t>
    </r>
  </si>
  <si>
    <t>НДС %</t>
  </si>
  <si>
    <t>Размер Ш*Г*В</t>
  </si>
  <si>
    <t>Цена без НДС, руб</t>
  </si>
  <si>
    <t>Сумма скидки, руб</t>
  </si>
  <si>
    <t>Цена с НДС для дилера, руб</t>
  </si>
  <si>
    <t>Сумма надбавки, руб</t>
  </si>
  <si>
    <t>Цена прайса с НДС</t>
  </si>
  <si>
    <t>ТН575Т/1_БЗ</t>
  </si>
  <si>
    <t>ТН565Т/1</t>
  </si>
  <si>
    <t>ТН565Т/1_БЗ</t>
  </si>
  <si>
    <t>ТН525Т/1</t>
  </si>
  <si>
    <t>ТН525Т/1_БЗ</t>
  </si>
  <si>
    <t>ТН574Т/1_БЗ</t>
  </si>
  <si>
    <t>ТН564Т/1</t>
  </si>
  <si>
    <t>ТН564Т/1_БЗ</t>
  </si>
  <si>
    <t>ТН524Т/1</t>
  </si>
  <si>
    <t>ТН524Т/1_БЗ</t>
  </si>
  <si>
    <t>Блок ящиков</t>
  </si>
  <si>
    <t>ТНСМ21Л_хр</t>
  </si>
  <si>
    <t>ТНСМ21Л_гр</t>
  </si>
  <si>
    <t>ТНСМ31Л_хр</t>
  </si>
  <si>
    <t>ТНСМ31Л_гр</t>
  </si>
  <si>
    <t>ТНСМ21П_хр</t>
  </si>
  <si>
    <t>ТНСМ21П_гр</t>
  </si>
  <si>
    <t>ТНСМ31П_хр</t>
  </si>
  <si>
    <t>ТНСМ31П_гр</t>
  </si>
  <si>
    <t>Двери стеклянные хром</t>
  </si>
  <si>
    <t>Двери стеклянные графит</t>
  </si>
  <si>
    <t>ТНСМ22</t>
  </si>
  <si>
    <t>ТНС22</t>
  </si>
  <si>
    <t>ТНС32</t>
  </si>
  <si>
    <t>ТНСМ32</t>
  </si>
  <si>
    <t>ТНСМ21Л</t>
  </si>
  <si>
    <t>ТНСМ31Л</t>
  </si>
  <si>
    <t>ТНСМ21П</t>
  </si>
  <si>
    <t>ТНСМ31П</t>
  </si>
  <si>
    <t>ТНСМ21Л/П</t>
  </si>
  <si>
    <t>ТНСМ31Л/П</t>
  </si>
  <si>
    <t>ТНС21</t>
  </si>
  <si>
    <t>ТНС31</t>
  </si>
  <si>
    <t>Cherry</t>
  </si>
  <si>
    <t>Green</t>
  </si>
  <si>
    <t>Шкаф малый с топом</t>
  </si>
  <si>
    <t xml:space="preserve">Шкаф средний с топом </t>
  </si>
  <si>
    <t>Шкаф  с топом</t>
  </si>
  <si>
    <t>Шкаф малый узкий с топом</t>
  </si>
  <si>
    <t>Шкаф средний узкий с топом</t>
  </si>
  <si>
    <t>Шкаф узкий с топом</t>
  </si>
  <si>
    <t>ТН312ТР-2х2</t>
  </si>
  <si>
    <t>3600х700х742</t>
  </si>
  <si>
    <t>4200х700х742</t>
  </si>
  <si>
    <t>4800х700х742</t>
  </si>
  <si>
    <t>5600х700х742</t>
  </si>
  <si>
    <t>6400х700х742</t>
  </si>
  <si>
    <t>2400х1450х742</t>
  </si>
  <si>
    <t>2800х1450х742</t>
  </si>
  <si>
    <t>3200х1450х742</t>
  </si>
  <si>
    <t>3600х1450х742</t>
  </si>
  <si>
    <t>4200х1450х742</t>
  </si>
  <si>
    <t>4800х1450х742</t>
  </si>
  <si>
    <t>Бенч-система на 3 рабочих места</t>
  </si>
  <si>
    <t>Линейная бенч-система на 4 рабочих места</t>
  </si>
  <si>
    <t>Бенч-система на 6 рабочих места</t>
  </si>
  <si>
    <r>
      <t xml:space="preserve">Бенч-система на 6 рабочих места </t>
    </r>
    <r>
      <rPr>
        <sz val="12"/>
        <color rgb="FFFF0000"/>
        <rFont val="Times New Roman"/>
        <family val="1"/>
        <charset val="204"/>
      </rPr>
      <t>с пропусками для кабеля</t>
    </r>
  </si>
  <si>
    <r>
      <t xml:space="preserve">Линейная бенч-система на 4 рабочих места </t>
    </r>
    <r>
      <rPr>
        <sz val="12"/>
        <color rgb="FFFF0000"/>
        <rFont val="Times New Roman"/>
        <family val="1"/>
        <charset val="204"/>
      </rPr>
      <t>с пропусками для кабеля</t>
    </r>
  </si>
  <si>
    <r>
      <t xml:space="preserve">Бенч-система на 2 рабочих места </t>
    </r>
    <r>
      <rPr>
        <sz val="12"/>
        <color rgb="FFFF0000"/>
        <rFont val="Times New Roman"/>
        <family val="1"/>
        <charset val="204"/>
      </rPr>
      <t>с пропусками для кабеля</t>
    </r>
  </si>
  <si>
    <r>
      <t xml:space="preserve">Бенч-система на 3 рабочих места </t>
    </r>
    <r>
      <rPr>
        <sz val="12"/>
        <color rgb="FFFF0000"/>
        <rFont val="Times New Roman"/>
        <family val="1"/>
        <charset val="204"/>
      </rPr>
      <t>с пропусками для кабеля</t>
    </r>
  </si>
  <si>
    <r>
      <t xml:space="preserve">Линейная бенч-система на 2 рабочих места </t>
    </r>
    <r>
      <rPr>
        <sz val="12"/>
        <color rgb="FFFF0000"/>
        <rFont val="Times New Roman"/>
        <family val="1"/>
        <charset val="204"/>
      </rPr>
      <t>с пропусками для кабеля</t>
    </r>
  </si>
  <si>
    <r>
      <t xml:space="preserve">Стол прямой </t>
    </r>
    <r>
      <rPr>
        <sz val="12"/>
        <color rgb="FFFF0000"/>
        <rFont val="Times New Roman"/>
        <family val="1"/>
        <charset val="204"/>
      </rPr>
      <t>с пропуском</t>
    </r>
  </si>
  <si>
    <t>Мягкие перегородки</t>
  </si>
  <si>
    <t>Sahara</t>
  </si>
  <si>
    <t>Denim</t>
  </si>
  <si>
    <t>Graphite</t>
  </si>
  <si>
    <t>456х443х60</t>
  </si>
  <si>
    <t>Мягкий элемент</t>
  </si>
  <si>
    <t>700х400х746</t>
  </si>
  <si>
    <t>1450х400х746</t>
  </si>
  <si>
    <t>Мягкий элемент на тумбу</t>
  </si>
  <si>
    <t>Титан Винс</t>
  </si>
  <si>
    <t>Мягкая перегородка</t>
  </si>
  <si>
    <t>Прайс-лист на мебель серии "ТИТАН"</t>
  </si>
  <si>
    <t>Размеры Ш*Г*В (мм)</t>
  </si>
  <si>
    <t>Изображение</t>
  </si>
  <si>
    <t>Цена (руб.)</t>
  </si>
  <si>
    <t>шкаф с раздвижными дверями</t>
  </si>
  <si>
    <t>стеллаж открытый 3х3 ниши</t>
  </si>
  <si>
    <t>стеллаж открытый Г-образный</t>
  </si>
  <si>
    <t>стеллаж задняя стенка ДВП, 
добавить топ см. ниже</t>
  </si>
  <si>
    <t>стеллаж задняя стенка ДСП, добавить 
топ см. ниже</t>
  </si>
  <si>
    <t>стеллаж задняя стенка ДСП, 
добавить топ см. ниже</t>
  </si>
  <si>
    <t>Двери ДСП</t>
  </si>
  <si>
    <t>Двери в аллюминивой раме, стекло прозрачное</t>
  </si>
  <si>
    <t>359х21х702</t>
  </si>
  <si>
    <t>359х21х1054</t>
  </si>
  <si>
    <t>Двери в аллюминивой раме, стекло графит</t>
  </si>
  <si>
    <t>Дверь стекляная, стекло прозрачное</t>
  </si>
  <si>
    <t>359х4х1054</t>
  </si>
  <si>
    <t>378*2х4х702</t>
  </si>
  <si>
    <t>378*2х4х1054</t>
  </si>
  <si>
    <t>Дверь стекляная, стекло графит</t>
  </si>
  <si>
    <t>Топ для стелажей с задней стенкой из ДВП</t>
  </si>
  <si>
    <t>404х400х18</t>
  </si>
  <si>
    <t>804х400х18</t>
  </si>
  <si>
    <t>1205х400х18</t>
  </si>
  <si>
    <t>1606х400х18</t>
  </si>
  <si>
    <t>2006х400х18</t>
  </si>
  <si>
    <t>2407х400х18</t>
  </si>
  <si>
    <t>404х600х18</t>
  </si>
  <si>
    <t>804х600х18</t>
  </si>
  <si>
    <t>Топ для стелажей с задней стенкой из ДСП</t>
  </si>
  <si>
    <t>крышки к ТН451-2Т, ТН431-2Т, ТН421-2Т, ТН751-2Т</t>
  </si>
  <si>
    <t>крышка к шкафу  ТН421Т</t>
  </si>
  <si>
    <r>
      <t xml:space="preserve">Стол эргономичный, левый/правый </t>
    </r>
    <r>
      <rPr>
        <sz val="12"/>
        <color rgb="FFFF0000"/>
        <rFont val="Times New Roman"/>
        <family val="1"/>
        <charset val="204"/>
      </rPr>
      <t>с пропуском</t>
    </r>
    <r>
      <rPr>
        <sz val="12"/>
        <color indexed="8"/>
        <rFont val="Times New Roman"/>
        <family val="1"/>
        <charset val="204"/>
      </rPr>
      <t xml:space="preserve">
На рис. левый</t>
    </r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</si>
</sst>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\ &quot;р.&quot;"/>
    <numFmt numFmtId="166" formatCode="#,##0.0"/>
  </numFmts>
  <fonts count="3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2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u/>
      <sz val="12"/>
      <color theme="1"/>
      <name val="Times New Roman"/>
      <family val="1"/>
      <charset val="204"/>
    </font>
    <font>
      <i/>
      <u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4"/>
      <color indexed="8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8"/>
      <name val="Arial Cyr"/>
      <charset val="204"/>
    </font>
    <font>
      <b/>
      <sz val="10"/>
      <color indexed="10"/>
      <name val="Arial Cyr"/>
      <charset val="204"/>
    </font>
    <font>
      <sz val="11"/>
      <color indexed="10"/>
      <name val="Times New Roman"/>
      <family val="1"/>
      <charset val="204"/>
    </font>
    <font>
      <b/>
      <sz val="10"/>
      <name val="PragmaticaCondC"/>
      <charset val="204"/>
    </font>
    <font>
      <b/>
      <sz val="10"/>
      <name val="Arial Cyr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u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theme="0" tint="-0.3499862666707357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20"/>
      <color theme="0" tint="-0.34998626667073579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5" fillId="0" borderId="0"/>
    <xf numFmtId="9" fontId="7" fillId="0" borderId="0" applyFont="0" applyFill="0" applyBorder="0" applyAlignment="0" applyProtection="0"/>
  </cellStyleXfs>
  <cellXfs count="341">
    <xf numFmtId="0" fontId="0" fillId="0" borderId="0" xfId="0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9" fillId="2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9" fontId="23" fillId="0" borderId="0" xfId="4" applyFont="1" applyAlignment="1">
      <alignment horizontal="center"/>
    </xf>
    <xf numFmtId="9" fontId="24" fillId="0" borderId="0" xfId="4" applyFont="1" applyAlignment="1">
      <alignment horizontal="center"/>
    </xf>
    <xf numFmtId="2" fontId="24" fillId="0" borderId="0" xfId="4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38" xfId="0" applyFill="1" applyBorder="1"/>
    <xf numFmtId="0" fontId="3" fillId="0" borderId="38" xfId="0" applyFont="1" applyFill="1" applyBorder="1" applyAlignment="1">
      <alignment horizontal="center" vertical="center"/>
    </xf>
    <xf numFmtId="3" fontId="3" fillId="0" borderId="38" xfId="0" applyNumberFormat="1" applyFont="1" applyBorder="1" applyAlignment="1">
      <alignment horizontal="center" vertical="center" wrapText="1"/>
    </xf>
    <xf numFmtId="166" fontId="28" fillId="0" borderId="38" xfId="0" applyNumberFormat="1" applyFont="1" applyBorder="1" applyAlignment="1">
      <alignment horizontal="center" vertical="center" wrapText="1"/>
    </xf>
    <xf numFmtId="3" fontId="28" fillId="0" borderId="38" xfId="0" applyNumberFormat="1" applyFont="1" applyBorder="1" applyAlignment="1">
      <alignment horizontal="center" vertical="center" wrapText="1"/>
    </xf>
    <xf numFmtId="166" fontId="3" fillId="0" borderId="38" xfId="0" applyNumberFormat="1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vertical="center" wrapText="1"/>
    </xf>
    <xf numFmtId="0" fontId="0" fillId="0" borderId="39" xfId="0" applyFill="1" applyBorder="1"/>
    <xf numFmtId="0" fontId="3" fillId="0" borderId="39" xfId="0" applyFont="1" applyFill="1" applyBorder="1" applyAlignment="1">
      <alignment horizontal="center" vertical="center"/>
    </xf>
    <xf numFmtId="0" fontId="0" fillId="0" borderId="39" xfId="0" applyBorder="1"/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Border="1" applyAlignment="1">
      <alignment vertical="center" wrapText="1"/>
    </xf>
    <xf numFmtId="165" fontId="28" fillId="0" borderId="0" xfId="0" applyNumberFormat="1" applyFont="1" applyBorder="1" applyAlignment="1">
      <alignment vertical="center" wrapText="1"/>
    </xf>
    <xf numFmtId="9" fontId="3" fillId="0" borderId="0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5" fillId="0" borderId="1" xfId="2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3" fontId="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3" fontId="18" fillId="0" borderId="9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1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34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35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7" xfId="0" applyBorder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center"/>
    </xf>
    <xf numFmtId="0" fontId="15" fillId="3" borderId="32" xfId="0" applyFont="1" applyFill="1" applyBorder="1" applyAlignment="1">
      <alignment horizontal="center"/>
    </xf>
    <xf numFmtId="0" fontId="15" fillId="3" borderId="33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0" fillId="3" borderId="9" xfId="0" applyFont="1" applyFill="1" applyBorder="1" applyAlignment="1">
      <alignment horizontal="center"/>
    </xf>
    <xf numFmtId="0" fontId="30" fillId="3" borderId="7" xfId="0" applyFont="1" applyFill="1" applyBorder="1" applyAlignment="1">
      <alignment horizontal="center"/>
    </xf>
    <xf numFmtId="0" fontId="30" fillId="3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11" xfId="0" applyFont="1" applyBorder="1" applyAlignment="1">
      <alignment horizontal="left" wrapText="1"/>
    </xf>
    <xf numFmtId="0" fontId="15" fillId="0" borderId="15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9" fillId="2" borderId="1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2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6" borderId="1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0" fontId="13" fillId="0" borderId="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29" fillId="0" borderId="12" xfId="0" applyNumberFormat="1" applyFont="1" applyFill="1" applyBorder="1" applyAlignment="1">
      <alignment horizontal="center" vertical="center"/>
    </xf>
    <xf numFmtId="3" fontId="29" fillId="0" borderId="4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15" fillId="0" borderId="1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6" xfId="0" applyBorder="1" applyAlignment="1">
      <alignment horizontal="center"/>
    </xf>
    <xf numFmtId="0" fontId="14" fillId="0" borderId="9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3" fontId="32" fillId="0" borderId="9" xfId="0" applyNumberFormat="1" applyFont="1" applyBorder="1" applyAlignment="1">
      <alignment horizontal="center" vertical="center"/>
    </xf>
    <xf numFmtId="3" fontId="32" fillId="0" borderId="7" xfId="0" applyNumberFormat="1" applyFont="1" applyBorder="1" applyAlignment="1">
      <alignment horizontal="center" vertical="center"/>
    </xf>
    <xf numFmtId="3" fontId="32" fillId="0" borderId="8" xfId="0" applyNumberFormat="1" applyFont="1" applyBorder="1" applyAlignment="1">
      <alignment horizontal="center" vertical="center"/>
    </xf>
    <xf numFmtId="0" fontId="32" fillId="0" borderId="9" xfId="0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/>
    </xf>
    <xf numFmtId="0" fontId="21" fillId="0" borderId="47" xfId="0" applyFont="1" applyFill="1" applyBorder="1" applyAlignment="1">
      <alignment horizontal="center"/>
    </xf>
    <xf numFmtId="0" fontId="21" fillId="0" borderId="48" xfId="0" applyFont="1" applyFill="1" applyBorder="1" applyAlignment="1">
      <alignment horizontal="center"/>
    </xf>
    <xf numFmtId="0" fontId="21" fillId="0" borderId="24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5" xfId="0" applyFont="1" applyFill="1" applyBorder="1" applyAlignment="1">
      <alignment horizontal="center"/>
    </xf>
    <xf numFmtId="0" fontId="21" fillId="0" borderId="49" xfId="0" applyFont="1" applyFill="1" applyBorder="1" applyAlignment="1">
      <alignment horizontal="center"/>
    </xf>
    <xf numFmtId="0" fontId="21" fillId="0" borderId="50" xfId="0" applyFont="1" applyFill="1" applyBorder="1" applyAlignment="1">
      <alignment horizontal="center"/>
    </xf>
    <xf numFmtId="0" fontId="21" fillId="0" borderId="51" xfId="0" applyFont="1" applyFill="1" applyBorder="1" applyAlignment="1">
      <alignment horizontal="center"/>
    </xf>
    <xf numFmtId="0" fontId="21" fillId="2" borderId="31" xfId="0" applyFont="1" applyFill="1" applyBorder="1" applyAlignment="1">
      <alignment horizontal="center"/>
    </xf>
    <xf numFmtId="0" fontId="21" fillId="2" borderId="32" xfId="0" applyFont="1" applyFill="1" applyBorder="1" applyAlignment="1">
      <alignment horizontal="center"/>
    </xf>
    <xf numFmtId="0" fontId="21" fillId="2" borderId="33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1" fillId="3" borderId="21" xfId="0" applyFon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/>
    </xf>
    <xf numFmtId="0" fontId="21" fillId="8" borderId="3" xfId="0" applyFont="1" applyFill="1" applyBorder="1" applyAlignment="1">
      <alignment horizontal="center"/>
    </xf>
    <xf numFmtId="0" fontId="21" fillId="8" borderId="21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3" fillId="0" borderId="14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 wrapText="1"/>
    </xf>
    <xf numFmtId="0" fontId="0" fillId="4" borderId="4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27" fillId="7" borderId="36" xfId="0" applyFont="1" applyFill="1" applyBorder="1" applyAlignment="1">
      <alignment horizontal="center" vertical="center" wrapText="1"/>
    </xf>
    <xf numFmtId="0" fontId="27" fillId="7" borderId="37" xfId="0" applyFont="1" applyFill="1" applyBorder="1" applyAlignment="1">
      <alignment horizontal="center" vertical="center" wrapText="1"/>
    </xf>
    <xf numFmtId="0" fontId="26" fillId="7" borderId="36" xfId="0" applyFont="1" applyFill="1" applyBorder="1" applyAlignment="1">
      <alignment horizontal="center" vertical="center"/>
    </xf>
    <xf numFmtId="0" fontId="26" fillId="7" borderId="37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 vertical="center" wrapText="1"/>
    </xf>
    <xf numFmtId="0" fontId="37" fillId="9" borderId="0" xfId="0" applyFont="1" applyFill="1" applyBorder="1"/>
    <xf numFmtId="9" fontId="38" fillId="9" borderId="0" xfId="0" applyNumberFormat="1" applyFont="1" applyFill="1" applyBorder="1" applyAlignment="1">
      <alignment horizontal="center" vertical="center"/>
    </xf>
    <xf numFmtId="0" fontId="38" fillId="9" borderId="0" xfId="0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 3" xfId="2"/>
    <cellStyle name="Обычный 6" xfId="3"/>
    <cellStyle name="Процентный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5.jpeg"/><Relationship Id="rId3" Type="http://schemas.openxmlformats.org/officeDocument/2006/relationships/image" Target="../media/image24.jpeg"/><Relationship Id="rId21" Type="http://schemas.openxmlformats.org/officeDocument/2006/relationships/image" Target="../media/image37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.png"/><Relationship Id="rId2" Type="http://schemas.openxmlformats.org/officeDocument/2006/relationships/image" Target="../media/image23.jpeg"/><Relationship Id="rId16" Type="http://schemas.openxmlformats.org/officeDocument/2006/relationships/image" Target="../media/image2.jpeg"/><Relationship Id="rId20" Type="http://schemas.openxmlformats.org/officeDocument/2006/relationships/image" Target="../media/image4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1.jpeg"/><Relationship Id="rId23" Type="http://schemas.openxmlformats.org/officeDocument/2006/relationships/image" Target="../media/image39.png"/><Relationship Id="rId10" Type="http://schemas.openxmlformats.org/officeDocument/2006/relationships/image" Target="../media/image31.jpeg"/><Relationship Id="rId19" Type="http://schemas.openxmlformats.org/officeDocument/2006/relationships/image" Target="../media/image36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4.jpeg"/><Relationship Id="rId26" Type="http://schemas.openxmlformats.org/officeDocument/2006/relationships/image" Target="../media/image58.jpeg"/><Relationship Id="rId39" Type="http://schemas.openxmlformats.org/officeDocument/2006/relationships/image" Target="../media/image71.png"/><Relationship Id="rId3" Type="http://schemas.openxmlformats.org/officeDocument/2006/relationships/image" Target="../media/image41.jpeg"/><Relationship Id="rId21" Type="http://schemas.openxmlformats.org/officeDocument/2006/relationships/image" Target="../media/image53.jpeg"/><Relationship Id="rId34" Type="http://schemas.openxmlformats.org/officeDocument/2006/relationships/image" Target="../media/image66.jpe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36.jpeg"/><Relationship Id="rId25" Type="http://schemas.openxmlformats.org/officeDocument/2006/relationships/image" Target="../media/image57.jpeg"/><Relationship Id="rId33" Type="http://schemas.openxmlformats.org/officeDocument/2006/relationships/image" Target="../media/image65.jpeg"/><Relationship Id="rId38" Type="http://schemas.openxmlformats.org/officeDocument/2006/relationships/image" Target="../media/image70.jpeg"/><Relationship Id="rId2" Type="http://schemas.openxmlformats.org/officeDocument/2006/relationships/image" Target="../media/image40.jpeg"/><Relationship Id="rId16" Type="http://schemas.openxmlformats.org/officeDocument/2006/relationships/image" Target="../media/image5.jpeg"/><Relationship Id="rId20" Type="http://schemas.openxmlformats.org/officeDocument/2006/relationships/image" Target="../media/image52.jpeg"/><Relationship Id="rId29" Type="http://schemas.openxmlformats.org/officeDocument/2006/relationships/image" Target="../media/image61.jpe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24" Type="http://schemas.openxmlformats.org/officeDocument/2006/relationships/image" Target="../media/image56.jpeg"/><Relationship Id="rId32" Type="http://schemas.openxmlformats.org/officeDocument/2006/relationships/image" Target="../media/image64.jpeg"/><Relationship Id="rId37" Type="http://schemas.openxmlformats.org/officeDocument/2006/relationships/image" Target="../media/image69.jpeg"/><Relationship Id="rId5" Type="http://schemas.openxmlformats.org/officeDocument/2006/relationships/image" Target="../media/image43.jpeg"/><Relationship Id="rId15" Type="http://schemas.openxmlformats.org/officeDocument/2006/relationships/image" Target="../media/image3.png"/><Relationship Id="rId23" Type="http://schemas.openxmlformats.org/officeDocument/2006/relationships/image" Target="../media/image55.jpeg"/><Relationship Id="rId28" Type="http://schemas.openxmlformats.org/officeDocument/2006/relationships/image" Target="../media/image60.jpeg"/><Relationship Id="rId36" Type="http://schemas.openxmlformats.org/officeDocument/2006/relationships/image" Target="../media/image68.jpeg"/><Relationship Id="rId10" Type="http://schemas.openxmlformats.org/officeDocument/2006/relationships/image" Target="../media/image48.jpeg"/><Relationship Id="rId19" Type="http://schemas.openxmlformats.org/officeDocument/2006/relationships/image" Target="../media/image37.jpeg"/><Relationship Id="rId31" Type="http://schemas.openxmlformats.org/officeDocument/2006/relationships/image" Target="../media/image63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2.jpeg"/><Relationship Id="rId22" Type="http://schemas.openxmlformats.org/officeDocument/2006/relationships/image" Target="../media/image54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Relationship Id="rId35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7.jpeg"/><Relationship Id="rId18" Type="http://schemas.openxmlformats.org/officeDocument/2006/relationships/image" Target="../media/image82.png"/><Relationship Id="rId26" Type="http://schemas.openxmlformats.org/officeDocument/2006/relationships/image" Target="../media/image90.jpeg"/><Relationship Id="rId3" Type="http://schemas.openxmlformats.org/officeDocument/2006/relationships/image" Target="../media/image73.png"/><Relationship Id="rId21" Type="http://schemas.openxmlformats.org/officeDocument/2006/relationships/image" Target="../media/image85.png"/><Relationship Id="rId7" Type="http://schemas.openxmlformats.org/officeDocument/2006/relationships/image" Target="../media/image2.jpeg"/><Relationship Id="rId12" Type="http://schemas.openxmlformats.org/officeDocument/2006/relationships/image" Target="../media/image37.jpeg"/><Relationship Id="rId17" Type="http://schemas.openxmlformats.org/officeDocument/2006/relationships/image" Target="../media/image81.png"/><Relationship Id="rId25" Type="http://schemas.openxmlformats.org/officeDocument/2006/relationships/image" Target="../media/image89.jpeg"/><Relationship Id="rId2" Type="http://schemas.openxmlformats.org/officeDocument/2006/relationships/image" Target="../media/image72.png"/><Relationship Id="rId16" Type="http://schemas.openxmlformats.org/officeDocument/2006/relationships/image" Target="../media/image80.jpeg"/><Relationship Id="rId20" Type="http://schemas.openxmlformats.org/officeDocument/2006/relationships/image" Target="../media/image84.png"/><Relationship Id="rId29" Type="http://schemas.openxmlformats.org/officeDocument/2006/relationships/image" Target="../media/image93.png"/><Relationship Id="rId1" Type="http://schemas.openxmlformats.org/officeDocument/2006/relationships/image" Target="../media/image1.jpeg"/><Relationship Id="rId6" Type="http://schemas.openxmlformats.org/officeDocument/2006/relationships/image" Target="../media/image76.png"/><Relationship Id="rId11" Type="http://schemas.openxmlformats.org/officeDocument/2006/relationships/image" Target="../media/image4.jpeg"/><Relationship Id="rId24" Type="http://schemas.openxmlformats.org/officeDocument/2006/relationships/image" Target="../media/image88.jpeg"/><Relationship Id="rId5" Type="http://schemas.openxmlformats.org/officeDocument/2006/relationships/image" Target="../media/image75.png"/><Relationship Id="rId15" Type="http://schemas.openxmlformats.org/officeDocument/2006/relationships/image" Target="../media/image79.jpeg"/><Relationship Id="rId23" Type="http://schemas.openxmlformats.org/officeDocument/2006/relationships/image" Target="../media/image87.jpeg"/><Relationship Id="rId28" Type="http://schemas.openxmlformats.org/officeDocument/2006/relationships/image" Target="../media/image92.jpeg"/><Relationship Id="rId10" Type="http://schemas.openxmlformats.org/officeDocument/2006/relationships/image" Target="../media/image36.jpeg"/><Relationship Id="rId19" Type="http://schemas.openxmlformats.org/officeDocument/2006/relationships/image" Target="../media/image83.png"/><Relationship Id="rId4" Type="http://schemas.openxmlformats.org/officeDocument/2006/relationships/image" Target="../media/image74.png"/><Relationship Id="rId9" Type="http://schemas.openxmlformats.org/officeDocument/2006/relationships/image" Target="../media/image5.jpeg"/><Relationship Id="rId14" Type="http://schemas.openxmlformats.org/officeDocument/2006/relationships/image" Target="../media/image78.jpeg"/><Relationship Id="rId22" Type="http://schemas.openxmlformats.org/officeDocument/2006/relationships/image" Target="../media/image86.png"/><Relationship Id="rId27" Type="http://schemas.openxmlformats.org/officeDocument/2006/relationships/image" Target="../media/image91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6.jpeg"/><Relationship Id="rId18" Type="http://schemas.openxmlformats.org/officeDocument/2006/relationships/image" Target="../media/image111.png"/><Relationship Id="rId26" Type="http://schemas.openxmlformats.org/officeDocument/2006/relationships/image" Target="../media/image119.jpeg"/><Relationship Id="rId39" Type="http://schemas.openxmlformats.org/officeDocument/2006/relationships/image" Target="../media/image132.jpeg"/><Relationship Id="rId21" Type="http://schemas.openxmlformats.org/officeDocument/2006/relationships/image" Target="../media/image114.jpeg"/><Relationship Id="rId34" Type="http://schemas.openxmlformats.org/officeDocument/2006/relationships/image" Target="../media/image127.jpeg"/><Relationship Id="rId42" Type="http://schemas.openxmlformats.org/officeDocument/2006/relationships/image" Target="../media/image135.jpeg"/><Relationship Id="rId47" Type="http://schemas.openxmlformats.org/officeDocument/2006/relationships/image" Target="../media/image140.jpeg"/><Relationship Id="rId50" Type="http://schemas.openxmlformats.org/officeDocument/2006/relationships/image" Target="../media/image142.png"/><Relationship Id="rId55" Type="http://schemas.openxmlformats.org/officeDocument/2006/relationships/image" Target="../media/image147.png"/><Relationship Id="rId63" Type="http://schemas.openxmlformats.org/officeDocument/2006/relationships/image" Target="../media/image155.jpeg"/><Relationship Id="rId68" Type="http://schemas.openxmlformats.org/officeDocument/2006/relationships/image" Target="../media/image160.jpeg"/><Relationship Id="rId7" Type="http://schemas.openxmlformats.org/officeDocument/2006/relationships/image" Target="../media/image100.jpeg"/><Relationship Id="rId2" Type="http://schemas.openxmlformats.org/officeDocument/2006/relationships/image" Target="../media/image95.jpeg"/><Relationship Id="rId16" Type="http://schemas.openxmlformats.org/officeDocument/2006/relationships/image" Target="../media/image109.jpeg"/><Relationship Id="rId29" Type="http://schemas.openxmlformats.org/officeDocument/2006/relationships/image" Target="../media/image122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4.jpeg"/><Relationship Id="rId24" Type="http://schemas.openxmlformats.org/officeDocument/2006/relationships/image" Target="../media/image117.jpeg"/><Relationship Id="rId32" Type="http://schemas.openxmlformats.org/officeDocument/2006/relationships/image" Target="../media/image125.jpeg"/><Relationship Id="rId37" Type="http://schemas.openxmlformats.org/officeDocument/2006/relationships/image" Target="../media/image130.jpeg"/><Relationship Id="rId40" Type="http://schemas.openxmlformats.org/officeDocument/2006/relationships/image" Target="../media/image133.jpeg"/><Relationship Id="rId45" Type="http://schemas.openxmlformats.org/officeDocument/2006/relationships/image" Target="../media/image138.jpeg"/><Relationship Id="rId53" Type="http://schemas.openxmlformats.org/officeDocument/2006/relationships/image" Target="../media/image145.jpeg"/><Relationship Id="rId58" Type="http://schemas.openxmlformats.org/officeDocument/2006/relationships/image" Target="../media/image150.jpeg"/><Relationship Id="rId66" Type="http://schemas.openxmlformats.org/officeDocument/2006/relationships/image" Target="../media/image158.png"/><Relationship Id="rId5" Type="http://schemas.openxmlformats.org/officeDocument/2006/relationships/image" Target="../media/image98.jpeg"/><Relationship Id="rId15" Type="http://schemas.openxmlformats.org/officeDocument/2006/relationships/image" Target="../media/image108.jpeg"/><Relationship Id="rId23" Type="http://schemas.openxmlformats.org/officeDocument/2006/relationships/image" Target="../media/image116.jpeg"/><Relationship Id="rId28" Type="http://schemas.openxmlformats.org/officeDocument/2006/relationships/image" Target="../media/image121.jpeg"/><Relationship Id="rId36" Type="http://schemas.openxmlformats.org/officeDocument/2006/relationships/image" Target="../media/image129.jpeg"/><Relationship Id="rId49" Type="http://schemas.openxmlformats.org/officeDocument/2006/relationships/image" Target="../media/image1.jpeg"/><Relationship Id="rId57" Type="http://schemas.openxmlformats.org/officeDocument/2006/relationships/image" Target="../media/image149.jpeg"/><Relationship Id="rId61" Type="http://schemas.openxmlformats.org/officeDocument/2006/relationships/image" Target="../media/image153.jpeg"/><Relationship Id="rId10" Type="http://schemas.openxmlformats.org/officeDocument/2006/relationships/image" Target="../media/image103.jpeg"/><Relationship Id="rId19" Type="http://schemas.openxmlformats.org/officeDocument/2006/relationships/image" Target="../media/image112.png"/><Relationship Id="rId31" Type="http://schemas.openxmlformats.org/officeDocument/2006/relationships/image" Target="../media/image124.jpeg"/><Relationship Id="rId44" Type="http://schemas.openxmlformats.org/officeDocument/2006/relationships/image" Target="../media/image137.jpeg"/><Relationship Id="rId52" Type="http://schemas.openxmlformats.org/officeDocument/2006/relationships/image" Target="../media/image144.jpeg"/><Relationship Id="rId60" Type="http://schemas.openxmlformats.org/officeDocument/2006/relationships/image" Target="../media/image152.jpeg"/><Relationship Id="rId65" Type="http://schemas.openxmlformats.org/officeDocument/2006/relationships/image" Target="../media/image157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Relationship Id="rId14" Type="http://schemas.openxmlformats.org/officeDocument/2006/relationships/image" Target="../media/image107.jpeg"/><Relationship Id="rId22" Type="http://schemas.openxmlformats.org/officeDocument/2006/relationships/image" Target="../media/image115.jpeg"/><Relationship Id="rId27" Type="http://schemas.openxmlformats.org/officeDocument/2006/relationships/image" Target="../media/image120.jpeg"/><Relationship Id="rId30" Type="http://schemas.openxmlformats.org/officeDocument/2006/relationships/image" Target="../media/image123.jpeg"/><Relationship Id="rId35" Type="http://schemas.openxmlformats.org/officeDocument/2006/relationships/image" Target="../media/image128.jpeg"/><Relationship Id="rId43" Type="http://schemas.openxmlformats.org/officeDocument/2006/relationships/image" Target="../media/image136.png"/><Relationship Id="rId48" Type="http://schemas.openxmlformats.org/officeDocument/2006/relationships/image" Target="../media/image141.jpeg"/><Relationship Id="rId56" Type="http://schemas.openxmlformats.org/officeDocument/2006/relationships/image" Target="../media/image148.jpeg"/><Relationship Id="rId64" Type="http://schemas.openxmlformats.org/officeDocument/2006/relationships/image" Target="../media/image156.jpeg"/><Relationship Id="rId69" Type="http://schemas.openxmlformats.org/officeDocument/2006/relationships/image" Target="../media/image161.jpeg"/><Relationship Id="rId8" Type="http://schemas.openxmlformats.org/officeDocument/2006/relationships/image" Target="../media/image101.jpeg"/><Relationship Id="rId51" Type="http://schemas.openxmlformats.org/officeDocument/2006/relationships/image" Target="../media/image143.png"/><Relationship Id="rId3" Type="http://schemas.openxmlformats.org/officeDocument/2006/relationships/image" Target="../media/image96.jpeg"/><Relationship Id="rId12" Type="http://schemas.openxmlformats.org/officeDocument/2006/relationships/image" Target="../media/image105.jpeg"/><Relationship Id="rId17" Type="http://schemas.openxmlformats.org/officeDocument/2006/relationships/image" Target="../media/image110.png"/><Relationship Id="rId25" Type="http://schemas.openxmlformats.org/officeDocument/2006/relationships/image" Target="../media/image118.jpeg"/><Relationship Id="rId33" Type="http://schemas.openxmlformats.org/officeDocument/2006/relationships/image" Target="../media/image126.jpeg"/><Relationship Id="rId38" Type="http://schemas.openxmlformats.org/officeDocument/2006/relationships/image" Target="../media/image131.jpeg"/><Relationship Id="rId46" Type="http://schemas.openxmlformats.org/officeDocument/2006/relationships/image" Target="../media/image139.jpeg"/><Relationship Id="rId59" Type="http://schemas.openxmlformats.org/officeDocument/2006/relationships/image" Target="../media/image151.jpeg"/><Relationship Id="rId67" Type="http://schemas.openxmlformats.org/officeDocument/2006/relationships/image" Target="../media/image159.jpeg"/><Relationship Id="rId20" Type="http://schemas.openxmlformats.org/officeDocument/2006/relationships/image" Target="../media/image113.png"/><Relationship Id="rId41" Type="http://schemas.openxmlformats.org/officeDocument/2006/relationships/image" Target="../media/image134.jpeg"/><Relationship Id="rId54" Type="http://schemas.openxmlformats.org/officeDocument/2006/relationships/image" Target="../media/image146.png"/><Relationship Id="rId62" Type="http://schemas.openxmlformats.org/officeDocument/2006/relationships/image" Target="../media/image1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446556</xdr:colOff>
      <xdr:row>0</xdr:row>
      <xdr:rowOff>38100</xdr:rowOff>
    </xdr:from>
    <xdr:to>
      <xdr:col>17</xdr:col>
      <xdr:colOff>448237</xdr:colOff>
      <xdr:row>1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3321" y="38100"/>
          <a:ext cx="121191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</xdr:row>
      <xdr:rowOff>122705</xdr:rowOff>
    </xdr:from>
    <xdr:to>
      <xdr:col>1</xdr:col>
      <xdr:colOff>341100</xdr:colOff>
      <xdr:row>5</xdr:row>
      <xdr:rowOff>192764</xdr:rowOff>
    </xdr:to>
    <xdr:pic>
      <xdr:nvPicPr>
        <xdr:cNvPr id="3" name="Рисунок 98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694205"/>
          <a:ext cx="736668" cy="720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220436</xdr:colOff>
      <xdr:row>3</xdr:row>
      <xdr:rowOff>122704</xdr:rowOff>
    </xdr:from>
    <xdr:to>
      <xdr:col>3</xdr:col>
      <xdr:colOff>351986</xdr:colOff>
      <xdr:row>5</xdr:row>
      <xdr:rowOff>192763</xdr:rowOff>
    </xdr:to>
    <xdr:pic>
      <xdr:nvPicPr>
        <xdr:cNvPr id="4" name="Рисунок 155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0671" y="694204"/>
          <a:ext cx="736668" cy="720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191861</xdr:colOff>
      <xdr:row>3</xdr:row>
      <xdr:rowOff>122704</xdr:rowOff>
    </xdr:from>
    <xdr:to>
      <xdr:col>7</xdr:col>
      <xdr:colOff>323411</xdr:colOff>
      <xdr:row>5</xdr:row>
      <xdr:rowOff>192763</xdr:rowOff>
    </xdr:to>
    <xdr:pic>
      <xdr:nvPicPr>
        <xdr:cNvPr id="9" name="Рисунок 2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22567" y="694204"/>
          <a:ext cx="736668" cy="720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3</xdr:row>
      <xdr:rowOff>122705</xdr:rowOff>
    </xdr:from>
    <xdr:to>
      <xdr:col>5</xdr:col>
      <xdr:colOff>303000</xdr:colOff>
      <xdr:row>5</xdr:row>
      <xdr:rowOff>192764</xdr:rowOff>
    </xdr:to>
    <xdr:pic>
      <xdr:nvPicPr>
        <xdr:cNvPr id="20" name="Рисунок 106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91921" y="694205"/>
          <a:ext cx="736667" cy="720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89647</xdr:colOff>
      <xdr:row>17</xdr:row>
      <xdr:rowOff>302561</xdr:rowOff>
    </xdr:from>
    <xdr:to>
      <xdr:col>6</xdr:col>
      <xdr:colOff>510242</xdr:colOff>
      <xdr:row>22</xdr:row>
      <xdr:rowOff>33621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0" t="25872" r="16450" b="9444"/>
        <a:stretch/>
      </xdr:blipFill>
      <xdr:spPr>
        <a:xfrm>
          <a:off x="1905000" y="5367620"/>
          <a:ext cx="2235948" cy="1636060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24</xdr:row>
      <xdr:rowOff>44824</xdr:rowOff>
    </xdr:from>
    <xdr:to>
      <xdr:col>6</xdr:col>
      <xdr:colOff>465265</xdr:colOff>
      <xdr:row>27</xdr:row>
      <xdr:rowOff>313764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028" t="36213" r="14101" b="7200"/>
        <a:stretch/>
      </xdr:blipFill>
      <xdr:spPr>
        <a:xfrm>
          <a:off x="1860176" y="7597589"/>
          <a:ext cx="2235795" cy="14119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190502</xdr:colOff>
      <xdr:row>29</xdr:row>
      <xdr:rowOff>33618</xdr:rowOff>
    </xdr:from>
    <xdr:to>
      <xdr:col>6</xdr:col>
      <xdr:colOff>428313</xdr:colOff>
      <xdr:row>29</xdr:row>
      <xdr:rowOff>1120587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37" t="41241" r="7741" b="152"/>
        <a:stretch/>
      </xdr:blipFill>
      <xdr:spPr>
        <a:xfrm>
          <a:off x="2005855" y="9312089"/>
          <a:ext cx="2053164" cy="1086969"/>
        </a:xfrm>
        <a:prstGeom prst="rect">
          <a:avLst/>
        </a:prstGeom>
      </xdr:spPr>
    </xdr:pic>
    <xdr:clientData/>
  </xdr:twoCellAnchor>
  <xdr:twoCellAnchor editAs="oneCell">
    <xdr:from>
      <xdr:col>3</xdr:col>
      <xdr:colOff>78442</xdr:colOff>
      <xdr:row>31</xdr:row>
      <xdr:rowOff>313772</xdr:rowOff>
    </xdr:from>
    <xdr:to>
      <xdr:col>6</xdr:col>
      <xdr:colOff>526677</xdr:colOff>
      <xdr:row>34</xdr:row>
      <xdr:rowOff>118320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180" r="618" b="33009"/>
        <a:stretch/>
      </xdr:blipFill>
      <xdr:spPr>
        <a:xfrm>
          <a:off x="1893795" y="11519654"/>
          <a:ext cx="2263588" cy="9475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190502</xdr:colOff>
      <xdr:row>49</xdr:row>
      <xdr:rowOff>246535</xdr:rowOff>
    </xdr:from>
    <xdr:to>
      <xdr:col>6</xdr:col>
      <xdr:colOff>280149</xdr:colOff>
      <xdr:row>52</xdr:row>
      <xdr:rowOff>227797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81" t="29371" r="10833" b="8433"/>
        <a:stretch/>
      </xdr:blipFill>
      <xdr:spPr>
        <a:xfrm>
          <a:off x="2005855" y="18310417"/>
          <a:ext cx="1905000" cy="1124262"/>
        </a:xfrm>
        <a:prstGeom prst="rect">
          <a:avLst/>
        </a:prstGeom>
      </xdr:spPr>
    </xdr:pic>
    <xdr:clientData/>
  </xdr:twoCellAnchor>
  <xdr:twoCellAnchor editAs="oneCell">
    <xdr:from>
      <xdr:col>3</xdr:col>
      <xdr:colOff>493059</xdr:colOff>
      <xdr:row>67</xdr:row>
      <xdr:rowOff>33617</xdr:rowOff>
    </xdr:from>
    <xdr:to>
      <xdr:col>5</xdr:col>
      <xdr:colOff>437029</xdr:colOff>
      <xdr:row>67</xdr:row>
      <xdr:rowOff>1102325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891" t="46435" r="29509" b="8919"/>
        <a:stretch/>
      </xdr:blipFill>
      <xdr:spPr>
        <a:xfrm>
          <a:off x="2308412" y="12942793"/>
          <a:ext cx="1154205" cy="1068708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123266</xdr:colOff>
      <xdr:row>3</xdr:row>
      <xdr:rowOff>0</xdr:rowOff>
    </xdr:from>
    <xdr:to>
      <xdr:col>9</xdr:col>
      <xdr:colOff>472148</xdr:colOff>
      <xdr:row>5</xdr:row>
      <xdr:rowOff>304059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4207" y="57150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123266</xdr:colOff>
      <xdr:row>3</xdr:row>
      <xdr:rowOff>0</xdr:rowOff>
    </xdr:from>
    <xdr:to>
      <xdr:col>11</xdr:col>
      <xdr:colOff>416119</xdr:colOff>
      <xdr:row>5</xdr:row>
      <xdr:rowOff>304059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4442" y="57150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123266</xdr:colOff>
      <xdr:row>3</xdr:row>
      <xdr:rowOff>0</xdr:rowOff>
    </xdr:from>
    <xdr:to>
      <xdr:col>13</xdr:col>
      <xdr:colOff>472149</xdr:colOff>
      <xdr:row>5</xdr:row>
      <xdr:rowOff>304059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84678" y="57150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134471</xdr:colOff>
      <xdr:row>3</xdr:row>
      <xdr:rowOff>11205</xdr:rowOff>
    </xdr:from>
    <xdr:to>
      <xdr:col>17</xdr:col>
      <xdr:colOff>483353</xdr:colOff>
      <xdr:row>5</xdr:row>
      <xdr:rowOff>315264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16353" y="582705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123266</xdr:colOff>
      <xdr:row>3</xdr:row>
      <xdr:rowOff>0</xdr:rowOff>
    </xdr:from>
    <xdr:to>
      <xdr:col>15</xdr:col>
      <xdr:colOff>472148</xdr:colOff>
      <xdr:row>5</xdr:row>
      <xdr:rowOff>304059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94913" y="57150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179295</xdr:colOff>
      <xdr:row>7</xdr:row>
      <xdr:rowOff>22409</xdr:rowOff>
    </xdr:from>
    <xdr:to>
      <xdr:col>17</xdr:col>
      <xdr:colOff>448236</xdr:colOff>
      <xdr:row>13</xdr:row>
      <xdr:rowOff>183646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69" t="5307" r="27579" b="2170"/>
        <a:stretch/>
      </xdr:blipFill>
      <xdr:spPr>
        <a:xfrm>
          <a:off x="7440707" y="1961027"/>
          <a:ext cx="3294529" cy="28170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33619</xdr:colOff>
      <xdr:row>44</xdr:row>
      <xdr:rowOff>11213</xdr:rowOff>
    </xdr:from>
    <xdr:to>
      <xdr:col>6</xdr:col>
      <xdr:colOff>589766</xdr:colOff>
      <xdr:row>45</xdr:row>
      <xdr:rowOff>324977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8015" b="33387"/>
        <a:stretch/>
      </xdr:blipFill>
      <xdr:spPr>
        <a:xfrm>
          <a:off x="1848972" y="16170095"/>
          <a:ext cx="2371500" cy="694764"/>
        </a:xfrm>
        <a:prstGeom prst="rect">
          <a:avLst/>
        </a:prstGeom>
      </xdr:spPr>
    </xdr:pic>
    <xdr:clientData/>
  </xdr:twoCellAnchor>
  <xdr:twoCellAnchor editAs="oneCell">
    <xdr:from>
      <xdr:col>3</xdr:col>
      <xdr:colOff>15530</xdr:colOff>
      <xdr:row>56</xdr:row>
      <xdr:rowOff>11213</xdr:rowOff>
    </xdr:from>
    <xdr:to>
      <xdr:col>6</xdr:col>
      <xdr:colOff>571677</xdr:colOff>
      <xdr:row>58</xdr:row>
      <xdr:rowOff>156889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529" b="23044"/>
        <a:stretch/>
      </xdr:blipFill>
      <xdr:spPr>
        <a:xfrm>
          <a:off x="1830883" y="20742095"/>
          <a:ext cx="2371500" cy="907676"/>
        </a:xfrm>
        <a:prstGeom prst="rect">
          <a:avLst/>
        </a:prstGeom>
      </xdr:spPr>
    </xdr:pic>
    <xdr:clientData/>
  </xdr:twoCellAnchor>
  <xdr:twoCellAnchor editAs="oneCell">
    <xdr:from>
      <xdr:col>3</xdr:col>
      <xdr:colOff>19854</xdr:colOff>
      <xdr:row>37</xdr:row>
      <xdr:rowOff>358595</xdr:rowOff>
    </xdr:from>
    <xdr:to>
      <xdr:col>6</xdr:col>
      <xdr:colOff>576001</xdr:colOff>
      <xdr:row>39</xdr:row>
      <xdr:rowOff>336183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726" b="48186"/>
        <a:stretch/>
      </xdr:blipFill>
      <xdr:spPr>
        <a:xfrm>
          <a:off x="1835207" y="13850477"/>
          <a:ext cx="2371500" cy="739588"/>
        </a:xfrm>
        <a:prstGeom prst="rect">
          <a:avLst/>
        </a:prstGeom>
      </xdr:spPr>
    </xdr:pic>
    <xdr:clientData/>
  </xdr:twoCellAnchor>
  <xdr:twoCellAnchor editAs="oneCell">
    <xdr:from>
      <xdr:col>3</xdr:col>
      <xdr:colOff>35383</xdr:colOff>
      <xdr:row>62</xdr:row>
      <xdr:rowOff>11212</xdr:rowOff>
    </xdr:from>
    <xdr:to>
      <xdr:col>6</xdr:col>
      <xdr:colOff>526676</xdr:colOff>
      <xdr:row>64</xdr:row>
      <xdr:rowOff>6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9784" r="2735" b="28505"/>
        <a:stretch/>
      </xdr:blipFill>
      <xdr:spPr>
        <a:xfrm>
          <a:off x="1850736" y="23028094"/>
          <a:ext cx="2306646" cy="750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15</xdr:row>
      <xdr:rowOff>19050</xdr:rowOff>
    </xdr:from>
    <xdr:to>
      <xdr:col>3</xdr:col>
      <xdr:colOff>485775</xdr:colOff>
      <xdr:row>15</xdr:row>
      <xdr:rowOff>1028700</xdr:rowOff>
    </xdr:to>
    <xdr:pic>
      <xdr:nvPicPr>
        <xdr:cNvPr id="38" name="Рисунок 1" descr="https://www.pro-trade.by/upload/iblock/440/440cb18744d6448d837a144a8307174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359" t="39081" r="22940" b="5028"/>
        <a:stretch>
          <a:fillRect/>
        </a:stretch>
      </xdr:blipFill>
      <xdr:spPr bwMode="auto">
        <a:xfrm>
          <a:off x="1133475" y="49530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16</xdr:row>
      <xdr:rowOff>28575</xdr:rowOff>
    </xdr:from>
    <xdr:to>
      <xdr:col>3</xdr:col>
      <xdr:colOff>447675</xdr:colOff>
      <xdr:row>16</xdr:row>
      <xdr:rowOff>1009650</xdr:rowOff>
    </xdr:to>
    <xdr:pic>
      <xdr:nvPicPr>
        <xdr:cNvPr id="39" name="Рисунок 2" descr="https://www.pro-trade.by/upload/iblock/9c0/9c09971abeba9687935dff707fe22e7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92" t="43613" r="26610" b="7730"/>
        <a:stretch>
          <a:fillRect/>
        </a:stretch>
      </xdr:blipFill>
      <xdr:spPr bwMode="auto">
        <a:xfrm>
          <a:off x="1133475" y="6153150"/>
          <a:ext cx="9715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17</xdr:row>
      <xdr:rowOff>19051</xdr:rowOff>
    </xdr:from>
    <xdr:to>
      <xdr:col>3</xdr:col>
      <xdr:colOff>476250</xdr:colOff>
      <xdr:row>17</xdr:row>
      <xdr:rowOff>1162051</xdr:rowOff>
    </xdr:to>
    <xdr:pic>
      <xdr:nvPicPr>
        <xdr:cNvPr id="40" name="Рисунок 3" descr="https://www.pro-trade.by/upload/iblock/174/17452259eac7202326f00d9d20cb60e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93" t="33093" r="29599" b="7855"/>
        <a:stretch>
          <a:fillRect/>
        </a:stretch>
      </xdr:blipFill>
      <xdr:spPr bwMode="auto">
        <a:xfrm>
          <a:off x="1123950" y="7334251"/>
          <a:ext cx="10096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</xdr:colOff>
      <xdr:row>18</xdr:row>
      <xdr:rowOff>19051</xdr:rowOff>
    </xdr:from>
    <xdr:to>
      <xdr:col>3</xdr:col>
      <xdr:colOff>504824</xdr:colOff>
      <xdr:row>18</xdr:row>
      <xdr:rowOff>1143001</xdr:rowOff>
    </xdr:to>
    <xdr:pic>
      <xdr:nvPicPr>
        <xdr:cNvPr id="41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93" t="33070" r="27747" b="7874"/>
        <a:stretch>
          <a:fillRect/>
        </a:stretch>
      </xdr:blipFill>
      <xdr:spPr bwMode="auto">
        <a:xfrm>
          <a:off x="1123949" y="8524876"/>
          <a:ext cx="1038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66674</xdr:colOff>
      <xdr:row>21</xdr:row>
      <xdr:rowOff>76199</xdr:rowOff>
    </xdr:from>
    <xdr:to>
      <xdr:col>3</xdr:col>
      <xdr:colOff>552449</xdr:colOff>
      <xdr:row>21</xdr:row>
      <xdr:rowOff>1295400</xdr:rowOff>
    </xdr:to>
    <xdr:pic>
      <xdr:nvPicPr>
        <xdr:cNvPr id="44" name="Рисунок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29" t="28680" r="21465" b="5351"/>
        <a:stretch>
          <a:fillRect/>
        </a:stretch>
      </xdr:blipFill>
      <xdr:spPr bwMode="auto">
        <a:xfrm>
          <a:off x="1171574" y="11915774"/>
          <a:ext cx="1038225" cy="1219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23</xdr:row>
      <xdr:rowOff>114300</xdr:rowOff>
    </xdr:from>
    <xdr:to>
      <xdr:col>3</xdr:col>
      <xdr:colOff>476250</xdr:colOff>
      <xdr:row>23</xdr:row>
      <xdr:rowOff>1333500</xdr:rowOff>
    </xdr:to>
    <xdr:pic>
      <xdr:nvPicPr>
        <xdr:cNvPr id="47" name="Рисунок 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409" t="29037" r="25781" b="7278"/>
        <a:stretch>
          <a:fillRect/>
        </a:stretch>
      </xdr:blipFill>
      <xdr:spPr bwMode="auto">
        <a:xfrm>
          <a:off x="1123950" y="15763875"/>
          <a:ext cx="10096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25</xdr:row>
      <xdr:rowOff>152400</xdr:rowOff>
    </xdr:from>
    <xdr:to>
      <xdr:col>3</xdr:col>
      <xdr:colOff>533400</xdr:colOff>
      <xdr:row>25</xdr:row>
      <xdr:rowOff>876300</xdr:rowOff>
    </xdr:to>
    <xdr:pic>
      <xdr:nvPicPr>
        <xdr:cNvPr id="48" name="Рисунок 8" descr="https://www.pro-trade.by/upload/iblock/060/0600576fcc56f635d1bbdd2a2c3d594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001" t="34135" r="10011" b="4906"/>
        <a:stretch>
          <a:fillRect/>
        </a:stretch>
      </xdr:blipFill>
      <xdr:spPr bwMode="auto">
        <a:xfrm>
          <a:off x="1143000" y="17945100"/>
          <a:ext cx="1047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</xdr:row>
      <xdr:rowOff>123825</xdr:rowOff>
    </xdr:from>
    <xdr:to>
      <xdr:col>3</xdr:col>
      <xdr:colOff>504825</xdr:colOff>
      <xdr:row>26</xdr:row>
      <xdr:rowOff>857250</xdr:rowOff>
    </xdr:to>
    <xdr:pic>
      <xdr:nvPicPr>
        <xdr:cNvPr id="49" name="Рисунок 7" descr="https://www.pro-trade.by/upload/iblock/370/37052e60e5c8ade28cf3c059042830cf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998" t="34135" r="10013" b="4906"/>
        <a:stretch>
          <a:fillRect/>
        </a:stretch>
      </xdr:blipFill>
      <xdr:spPr bwMode="auto">
        <a:xfrm>
          <a:off x="1133475" y="18869025"/>
          <a:ext cx="1028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28</xdr:row>
      <xdr:rowOff>28575</xdr:rowOff>
    </xdr:from>
    <xdr:to>
      <xdr:col>3</xdr:col>
      <xdr:colOff>504825</xdr:colOff>
      <xdr:row>28</xdr:row>
      <xdr:rowOff>1019175</xdr:rowOff>
    </xdr:to>
    <xdr:pic>
      <xdr:nvPicPr>
        <xdr:cNvPr id="50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89" t="26822" r="13557" b="2463"/>
        <a:stretch>
          <a:fillRect/>
        </a:stretch>
      </xdr:blipFill>
      <xdr:spPr bwMode="auto">
        <a:xfrm>
          <a:off x="1133475" y="19964400"/>
          <a:ext cx="1028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</xdr:colOff>
      <xdr:row>29</xdr:row>
      <xdr:rowOff>28575</xdr:rowOff>
    </xdr:from>
    <xdr:to>
      <xdr:col>3</xdr:col>
      <xdr:colOff>466724</xdr:colOff>
      <xdr:row>29</xdr:row>
      <xdr:rowOff>876300</xdr:rowOff>
    </xdr:to>
    <xdr:pic>
      <xdr:nvPicPr>
        <xdr:cNvPr id="51" name="Рисунок 5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00" t="4878" r="14008" b="2463"/>
        <a:stretch>
          <a:fillRect/>
        </a:stretch>
      </xdr:blipFill>
      <xdr:spPr bwMode="auto">
        <a:xfrm>
          <a:off x="1123949" y="21393150"/>
          <a:ext cx="1000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30</xdr:row>
      <xdr:rowOff>38100</xdr:rowOff>
    </xdr:from>
    <xdr:to>
      <xdr:col>3</xdr:col>
      <xdr:colOff>485775</xdr:colOff>
      <xdr:row>30</xdr:row>
      <xdr:rowOff>1028700</xdr:rowOff>
    </xdr:to>
    <xdr:pic>
      <xdr:nvPicPr>
        <xdr:cNvPr id="52" name="Рисунок 5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81" t="26820" r="17574" b="4903"/>
        <a:stretch>
          <a:fillRect/>
        </a:stretch>
      </xdr:blipFill>
      <xdr:spPr bwMode="auto">
        <a:xfrm>
          <a:off x="1133475" y="22355175"/>
          <a:ext cx="1009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</xdr:colOff>
      <xdr:row>31</xdr:row>
      <xdr:rowOff>28575</xdr:rowOff>
    </xdr:from>
    <xdr:to>
      <xdr:col>3</xdr:col>
      <xdr:colOff>485774</xdr:colOff>
      <xdr:row>31</xdr:row>
      <xdr:rowOff>1266825</xdr:rowOff>
    </xdr:to>
    <xdr:pic>
      <xdr:nvPicPr>
        <xdr:cNvPr id="53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00" t="7315" r="16008" b="4901"/>
        <a:stretch>
          <a:fillRect/>
        </a:stretch>
      </xdr:blipFill>
      <xdr:spPr bwMode="auto">
        <a:xfrm>
          <a:off x="1123949" y="24726900"/>
          <a:ext cx="1019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32</xdr:row>
      <xdr:rowOff>28575</xdr:rowOff>
    </xdr:from>
    <xdr:to>
      <xdr:col>3</xdr:col>
      <xdr:colOff>495300</xdr:colOff>
      <xdr:row>32</xdr:row>
      <xdr:rowOff>1285875</xdr:rowOff>
    </xdr:to>
    <xdr:pic>
      <xdr:nvPicPr>
        <xdr:cNvPr id="54" name="Рисунок 5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070" t="7315" r="19588" b="4901"/>
        <a:stretch>
          <a:fillRect/>
        </a:stretch>
      </xdr:blipFill>
      <xdr:spPr bwMode="auto">
        <a:xfrm>
          <a:off x="1133475" y="25203150"/>
          <a:ext cx="10191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33</xdr:row>
      <xdr:rowOff>28575</xdr:rowOff>
    </xdr:from>
    <xdr:to>
      <xdr:col>3</xdr:col>
      <xdr:colOff>504825</xdr:colOff>
      <xdr:row>34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819" t="7315" r="18840" b="7339"/>
        <a:stretch>
          <a:fillRect/>
        </a:stretch>
      </xdr:blipFill>
      <xdr:spPr bwMode="auto">
        <a:xfrm>
          <a:off x="1133475" y="25203150"/>
          <a:ext cx="1028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316559</xdr:colOff>
      <xdr:row>0</xdr:row>
      <xdr:rowOff>66675</xdr:rowOff>
    </xdr:from>
    <xdr:to>
      <xdr:col>15</xdr:col>
      <xdr:colOff>874057</xdr:colOff>
      <xdr:row>1</xdr:row>
      <xdr:rowOff>130177</xdr:rowOff>
    </xdr:to>
    <xdr:pic>
      <xdr:nvPicPr>
        <xdr:cNvPr id="56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54706" y="66675"/>
          <a:ext cx="1655675" cy="50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</xdr:row>
      <xdr:rowOff>101974</xdr:rowOff>
    </xdr:from>
    <xdr:to>
      <xdr:col>1</xdr:col>
      <xdr:colOff>388487</xdr:colOff>
      <xdr:row>10</xdr:row>
      <xdr:rowOff>151704</xdr:rowOff>
    </xdr:to>
    <xdr:pic>
      <xdr:nvPicPr>
        <xdr:cNvPr id="80" name="Рисунок 98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223237</xdr:colOff>
      <xdr:row>8</xdr:row>
      <xdr:rowOff>101974</xdr:rowOff>
    </xdr:from>
    <xdr:to>
      <xdr:col>3</xdr:col>
      <xdr:colOff>354548</xdr:colOff>
      <xdr:row>10</xdr:row>
      <xdr:rowOff>151704</xdr:rowOff>
    </xdr:to>
    <xdr:pic>
      <xdr:nvPicPr>
        <xdr:cNvPr id="81" name="Рисунок 155"/>
        <xdr:cNvPicPr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21413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220436</xdr:colOff>
      <xdr:row>8</xdr:row>
      <xdr:rowOff>101974</xdr:rowOff>
    </xdr:from>
    <xdr:to>
      <xdr:col>5</xdr:col>
      <xdr:colOff>351748</xdr:colOff>
      <xdr:row>10</xdr:row>
      <xdr:rowOff>151704</xdr:rowOff>
    </xdr:to>
    <xdr:pic>
      <xdr:nvPicPr>
        <xdr:cNvPr id="82" name="Рисунок 10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16789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10</xdr:col>
      <xdr:colOff>204749</xdr:colOff>
      <xdr:row>8</xdr:row>
      <xdr:rowOff>101974</xdr:rowOff>
    </xdr:from>
    <xdr:to>
      <xdr:col>11</xdr:col>
      <xdr:colOff>336060</xdr:colOff>
      <xdr:row>10</xdr:row>
      <xdr:rowOff>151704</xdr:rowOff>
    </xdr:to>
    <xdr:pic>
      <xdr:nvPicPr>
        <xdr:cNvPr id="83" name="Рисунок 20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95631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220997</xdr:colOff>
      <xdr:row>8</xdr:row>
      <xdr:rowOff>101974</xdr:rowOff>
    </xdr:from>
    <xdr:to>
      <xdr:col>7</xdr:col>
      <xdr:colOff>352308</xdr:colOff>
      <xdr:row>10</xdr:row>
      <xdr:rowOff>151704</xdr:rowOff>
    </xdr:to>
    <xdr:pic>
      <xdr:nvPicPr>
        <xdr:cNvPr id="87" name="Рисунок 2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15526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8</xdr:col>
      <xdr:colOff>185698</xdr:colOff>
      <xdr:row>8</xdr:row>
      <xdr:rowOff>101974</xdr:rowOff>
    </xdr:from>
    <xdr:to>
      <xdr:col>9</xdr:col>
      <xdr:colOff>317010</xdr:colOff>
      <xdr:row>10</xdr:row>
      <xdr:rowOff>151704</xdr:rowOff>
    </xdr:to>
    <xdr:pic>
      <xdr:nvPicPr>
        <xdr:cNvPr id="88" name="Рисунок 21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78404" y="2600886"/>
          <a:ext cx="680400" cy="5652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313763</xdr:colOff>
      <xdr:row>3</xdr:row>
      <xdr:rowOff>56030</xdr:rowOff>
    </xdr:from>
    <xdr:to>
      <xdr:col>2</xdr:col>
      <xdr:colOff>187587</xdr:colOff>
      <xdr:row>5</xdr:row>
      <xdr:rowOff>310853</xdr:rowOff>
    </xdr:to>
    <xdr:pic>
      <xdr:nvPicPr>
        <xdr:cNvPr id="112" name="Рисунок 98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3763" y="874059"/>
          <a:ext cx="972000" cy="97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313442</xdr:colOff>
      <xdr:row>3</xdr:row>
      <xdr:rowOff>56030</xdr:rowOff>
    </xdr:from>
    <xdr:to>
      <xdr:col>5</xdr:col>
      <xdr:colOff>187266</xdr:colOff>
      <xdr:row>5</xdr:row>
      <xdr:rowOff>310853</xdr:rowOff>
    </xdr:to>
    <xdr:pic>
      <xdr:nvPicPr>
        <xdr:cNvPr id="113" name="Рисунок 155"/>
        <xdr:cNvPicPr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60707" y="874059"/>
          <a:ext cx="972000" cy="97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310644</xdr:colOff>
      <xdr:row>3</xdr:row>
      <xdr:rowOff>56030</xdr:rowOff>
    </xdr:from>
    <xdr:to>
      <xdr:col>8</xdr:col>
      <xdr:colOff>184467</xdr:colOff>
      <xdr:row>5</xdr:row>
      <xdr:rowOff>310853</xdr:rowOff>
    </xdr:to>
    <xdr:pic>
      <xdr:nvPicPr>
        <xdr:cNvPr id="114" name="Рисунок 10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05173" y="874059"/>
          <a:ext cx="972000" cy="97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311201</xdr:colOff>
      <xdr:row>3</xdr:row>
      <xdr:rowOff>56030</xdr:rowOff>
    </xdr:from>
    <xdr:to>
      <xdr:col>11</xdr:col>
      <xdr:colOff>185024</xdr:colOff>
      <xdr:row>5</xdr:row>
      <xdr:rowOff>310853</xdr:rowOff>
    </xdr:to>
    <xdr:pic>
      <xdr:nvPicPr>
        <xdr:cNvPr id="115" name="Рисунок 2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52995" y="874059"/>
          <a:ext cx="972000" cy="97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56030</xdr:colOff>
      <xdr:row>20</xdr:row>
      <xdr:rowOff>224118</xdr:rowOff>
    </xdr:from>
    <xdr:to>
      <xdr:col>3</xdr:col>
      <xdr:colOff>487786</xdr:colOff>
      <xdr:row>20</xdr:row>
      <xdr:rowOff>1299883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64" t="11811" r="19762" b="7875"/>
        <a:stretch/>
      </xdr:blipFill>
      <xdr:spPr>
        <a:xfrm>
          <a:off x="1154206" y="9513794"/>
          <a:ext cx="98084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61395</xdr:colOff>
      <xdr:row>22</xdr:row>
      <xdr:rowOff>134471</xdr:rowOff>
    </xdr:from>
    <xdr:to>
      <xdr:col>3</xdr:col>
      <xdr:colOff>515471</xdr:colOff>
      <xdr:row>22</xdr:row>
      <xdr:rowOff>1243853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60" t="11922" r="20049" b="8053"/>
        <a:stretch/>
      </xdr:blipFill>
      <xdr:spPr>
        <a:xfrm>
          <a:off x="1159571" y="12472147"/>
          <a:ext cx="1003165" cy="1109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291352</xdr:colOff>
      <xdr:row>0</xdr:row>
      <xdr:rowOff>62194</xdr:rowOff>
    </xdr:from>
    <xdr:to>
      <xdr:col>17</xdr:col>
      <xdr:colOff>541334</xdr:colOff>
      <xdr:row>1</xdr:row>
      <xdr:rowOff>280147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01852" y="62194"/>
          <a:ext cx="1673129" cy="52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116542</xdr:colOff>
      <xdr:row>25</xdr:row>
      <xdr:rowOff>28575</xdr:rowOff>
    </xdr:from>
    <xdr:to>
      <xdr:col>3</xdr:col>
      <xdr:colOff>393435</xdr:colOff>
      <xdr:row>25</xdr:row>
      <xdr:rowOff>1120588</xdr:rowOff>
    </xdr:to>
    <xdr:pic>
      <xdr:nvPicPr>
        <xdr:cNvPr id="57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507" t="43116" r="34442" b="5416"/>
        <a:stretch/>
      </xdr:blipFill>
      <xdr:spPr bwMode="auto">
        <a:xfrm>
          <a:off x="1326777" y="6897781"/>
          <a:ext cx="882011" cy="1092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86284</xdr:colOff>
      <xdr:row>26</xdr:row>
      <xdr:rowOff>30256</xdr:rowOff>
    </xdr:from>
    <xdr:to>
      <xdr:col>3</xdr:col>
      <xdr:colOff>425823</xdr:colOff>
      <xdr:row>26</xdr:row>
      <xdr:rowOff>1116612</xdr:rowOff>
    </xdr:to>
    <xdr:pic>
      <xdr:nvPicPr>
        <xdr:cNvPr id="58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897" t="41239" r="35061" b="8235"/>
        <a:stretch/>
      </xdr:blipFill>
      <xdr:spPr bwMode="auto">
        <a:xfrm>
          <a:off x="1296519" y="8042462"/>
          <a:ext cx="944657" cy="108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162485</xdr:colOff>
      <xdr:row>29</xdr:row>
      <xdr:rowOff>30256</xdr:rowOff>
    </xdr:from>
    <xdr:to>
      <xdr:col>3</xdr:col>
      <xdr:colOff>336177</xdr:colOff>
      <xdr:row>29</xdr:row>
      <xdr:rowOff>1505896</xdr:rowOff>
    </xdr:to>
    <xdr:pic>
      <xdr:nvPicPr>
        <xdr:cNvPr id="59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909" t="16563" r="32367" b="6535"/>
        <a:stretch/>
      </xdr:blipFill>
      <xdr:spPr bwMode="auto">
        <a:xfrm>
          <a:off x="1372720" y="11852462"/>
          <a:ext cx="778810" cy="1475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30</xdr:row>
      <xdr:rowOff>19050</xdr:rowOff>
    </xdr:from>
    <xdr:to>
      <xdr:col>3</xdr:col>
      <xdr:colOff>403412</xdr:colOff>
      <xdr:row>30</xdr:row>
      <xdr:rowOff>1504950</xdr:rowOff>
    </xdr:to>
    <xdr:pic>
      <xdr:nvPicPr>
        <xdr:cNvPr id="60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177" t="14677" r="29636" b="4593"/>
        <a:stretch>
          <a:fillRect/>
        </a:stretch>
      </xdr:blipFill>
      <xdr:spPr bwMode="auto">
        <a:xfrm>
          <a:off x="1305485" y="13365256"/>
          <a:ext cx="91328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35</xdr:row>
      <xdr:rowOff>19050</xdr:rowOff>
    </xdr:from>
    <xdr:to>
      <xdr:col>3</xdr:col>
      <xdr:colOff>358588</xdr:colOff>
      <xdr:row>36</xdr:row>
      <xdr:rowOff>0</xdr:rowOff>
    </xdr:to>
    <xdr:pic>
      <xdr:nvPicPr>
        <xdr:cNvPr id="64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358" t="14629" r="33302" b="7339"/>
        <a:stretch>
          <a:fillRect/>
        </a:stretch>
      </xdr:blipFill>
      <xdr:spPr bwMode="auto">
        <a:xfrm>
          <a:off x="1305485" y="19125079"/>
          <a:ext cx="868456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131108</xdr:colOff>
      <xdr:row>40</xdr:row>
      <xdr:rowOff>19050</xdr:rowOff>
    </xdr:from>
    <xdr:to>
      <xdr:col>3</xdr:col>
      <xdr:colOff>247747</xdr:colOff>
      <xdr:row>40</xdr:row>
      <xdr:rowOff>941295</xdr:rowOff>
    </xdr:to>
    <xdr:pic>
      <xdr:nvPicPr>
        <xdr:cNvPr id="6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772" t="56280" r="39786" b="7927"/>
        <a:stretch/>
      </xdr:blipFill>
      <xdr:spPr bwMode="auto">
        <a:xfrm>
          <a:off x="1341343" y="25221079"/>
          <a:ext cx="721757" cy="922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44</xdr:row>
      <xdr:rowOff>19050</xdr:rowOff>
    </xdr:from>
    <xdr:to>
      <xdr:col>3</xdr:col>
      <xdr:colOff>369794</xdr:colOff>
      <xdr:row>45</xdr:row>
      <xdr:rowOff>0</xdr:rowOff>
    </xdr:to>
    <xdr:pic>
      <xdr:nvPicPr>
        <xdr:cNvPr id="67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08" t="41457" r="33656" b="7341"/>
        <a:stretch>
          <a:fillRect/>
        </a:stretch>
      </xdr:blipFill>
      <xdr:spPr bwMode="auto">
        <a:xfrm>
          <a:off x="1238810" y="29266403"/>
          <a:ext cx="946337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95249</xdr:colOff>
      <xdr:row>43</xdr:row>
      <xdr:rowOff>19050</xdr:rowOff>
    </xdr:from>
    <xdr:to>
      <xdr:col>3</xdr:col>
      <xdr:colOff>302558</xdr:colOff>
      <xdr:row>44</xdr:row>
      <xdr:rowOff>0</xdr:rowOff>
    </xdr:to>
    <xdr:pic>
      <xdr:nvPicPr>
        <xdr:cNvPr id="6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08" t="41513" r="37677" b="4768"/>
        <a:stretch>
          <a:fillRect/>
        </a:stretch>
      </xdr:blipFill>
      <xdr:spPr bwMode="auto">
        <a:xfrm>
          <a:off x="1305484" y="28123403"/>
          <a:ext cx="812427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76199</xdr:colOff>
      <xdr:row>27</xdr:row>
      <xdr:rowOff>33618</xdr:rowOff>
    </xdr:from>
    <xdr:to>
      <xdr:col>3</xdr:col>
      <xdr:colOff>421688</xdr:colOff>
      <xdr:row>27</xdr:row>
      <xdr:rowOff>1131794</xdr:rowOff>
    </xdr:to>
    <xdr:pic>
      <xdr:nvPicPr>
        <xdr:cNvPr id="79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358" t="41457" r="31281" b="7341"/>
        <a:stretch>
          <a:fillRect/>
        </a:stretch>
      </xdr:blipFill>
      <xdr:spPr bwMode="auto">
        <a:xfrm>
          <a:off x="1286434" y="9188824"/>
          <a:ext cx="950607" cy="109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39</xdr:row>
      <xdr:rowOff>38099</xdr:rowOff>
    </xdr:from>
    <xdr:to>
      <xdr:col>3</xdr:col>
      <xdr:colOff>207776</xdr:colOff>
      <xdr:row>39</xdr:row>
      <xdr:rowOff>907677</xdr:rowOff>
    </xdr:to>
    <xdr:pic>
      <xdr:nvPicPr>
        <xdr:cNvPr id="8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545" t="44374" r="35684" b="9479"/>
        <a:stretch>
          <a:fillRect/>
        </a:stretch>
      </xdr:blipFill>
      <xdr:spPr bwMode="auto">
        <a:xfrm>
          <a:off x="1286435" y="24287628"/>
          <a:ext cx="736694" cy="869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42</xdr:row>
      <xdr:rowOff>38100</xdr:rowOff>
    </xdr:from>
    <xdr:to>
      <xdr:col>3</xdr:col>
      <xdr:colOff>319402</xdr:colOff>
      <xdr:row>42</xdr:row>
      <xdr:rowOff>1120589</xdr:rowOff>
    </xdr:to>
    <xdr:pic>
      <xdr:nvPicPr>
        <xdr:cNvPr id="89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656" t="42635" r="37206" b="7274"/>
        <a:stretch>
          <a:fillRect/>
        </a:stretch>
      </xdr:blipFill>
      <xdr:spPr bwMode="auto">
        <a:xfrm>
          <a:off x="1324535" y="27335629"/>
          <a:ext cx="810220" cy="108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283510</xdr:colOff>
      <xdr:row>51</xdr:row>
      <xdr:rowOff>38100</xdr:rowOff>
    </xdr:from>
    <xdr:to>
      <xdr:col>3</xdr:col>
      <xdr:colOff>235323</xdr:colOff>
      <xdr:row>51</xdr:row>
      <xdr:rowOff>1514475</xdr:rowOff>
    </xdr:to>
    <xdr:pic>
      <xdr:nvPicPr>
        <xdr:cNvPr id="90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08" t="17070" r="35667" b="7343"/>
        <a:stretch>
          <a:fillRect/>
        </a:stretch>
      </xdr:blipFill>
      <xdr:spPr bwMode="auto">
        <a:xfrm>
          <a:off x="1493745" y="38384629"/>
          <a:ext cx="556931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268941</xdr:colOff>
      <xdr:row>15</xdr:row>
      <xdr:rowOff>145676</xdr:rowOff>
    </xdr:from>
    <xdr:to>
      <xdr:col>1</xdr:col>
      <xdr:colOff>353266</xdr:colOff>
      <xdr:row>17</xdr:row>
      <xdr:rowOff>107029</xdr:rowOff>
    </xdr:to>
    <xdr:pic>
      <xdr:nvPicPr>
        <xdr:cNvPr id="152" name="Рисунок 98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8941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185378</xdr:colOff>
      <xdr:row>15</xdr:row>
      <xdr:rowOff>145676</xdr:rowOff>
    </xdr:from>
    <xdr:to>
      <xdr:col>3</xdr:col>
      <xdr:colOff>269703</xdr:colOff>
      <xdr:row>17</xdr:row>
      <xdr:rowOff>107029</xdr:rowOff>
    </xdr:to>
    <xdr:pic>
      <xdr:nvPicPr>
        <xdr:cNvPr id="153" name="Рисунок 155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95613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256214</xdr:colOff>
      <xdr:row>15</xdr:row>
      <xdr:rowOff>145676</xdr:rowOff>
    </xdr:from>
    <xdr:to>
      <xdr:col>5</xdr:col>
      <xdr:colOff>340540</xdr:colOff>
      <xdr:row>17</xdr:row>
      <xdr:rowOff>107029</xdr:rowOff>
    </xdr:to>
    <xdr:pic>
      <xdr:nvPicPr>
        <xdr:cNvPr id="154" name="Рисунок 106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76685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10</xdr:col>
      <xdr:colOff>278948</xdr:colOff>
      <xdr:row>15</xdr:row>
      <xdr:rowOff>145676</xdr:rowOff>
    </xdr:from>
    <xdr:to>
      <xdr:col>12</xdr:col>
      <xdr:colOff>150361</xdr:colOff>
      <xdr:row>17</xdr:row>
      <xdr:rowOff>107029</xdr:rowOff>
    </xdr:to>
    <xdr:pic>
      <xdr:nvPicPr>
        <xdr:cNvPr id="155" name="Рисунок 20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330124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218355</xdr:colOff>
      <xdr:row>15</xdr:row>
      <xdr:rowOff>145676</xdr:rowOff>
    </xdr:from>
    <xdr:to>
      <xdr:col>7</xdr:col>
      <xdr:colOff>302680</xdr:colOff>
      <xdr:row>17</xdr:row>
      <xdr:rowOff>107029</xdr:rowOff>
    </xdr:to>
    <xdr:pic>
      <xdr:nvPicPr>
        <xdr:cNvPr id="159" name="Рисунок 22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49061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8</xdr:col>
      <xdr:colOff>287111</xdr:colOff>
      <xdr:row>15</xdr:row>
      <xdr:rowOff>145676</xdr:rowOff>
    </xdr:from>
    <xdr:to>
      <xdr:col>9</xdr:col>
      <xdr:colOff>371436</xdr:colOff>
      <xdr:row>17</xdr:row>
      <xdr:rowOff>107029</xdr:rowOff>
    </xdr:to>
    <xdr:pic>
      <xdr:nvPicPr>
        <xdr:cNvPr id="160" name="Рисунок 21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28052" y="2229970"/>
          <a:ext cx="689443" cy="432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392205</xdr:colOff>
      <xdr:row>10</xdr:row>
      <xdr:rowOff>33617</xdr:rowOff>
    </xdr:from>
    <xdr:to>
      <xdr:col>2</xdr:col>
      <xdr:colOff>261970</xdr:colOff>
      <xdr:row>12</xdr:row>
      <xdr:rowOff>210970</xdr:rowOff>
    </xdr:to>
    <xdr:pic>
      <xdr:nvPicPr>
        <xdr:cNvPr id="91" name="Рисунок 98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2205" y="829235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409492</xdr:colOff>
      <xdr:row>10</xdr:row>
      <xdr:rowOff>33617</xdr:rowOff>
    </xdr:from>
    <xdr:to>
      <xdr:col>5</xdr:col>
      <xdr:colOff>279257</xdr:colOff>
      <xdr:row>12</xdr:row>
      <xdr:rowOff>210970</xdr:rowOff>
    </xdr:to>
    <xdr:pic>
      <xdr:nvPicPr>
        <xdr:cNvPr id="92" name="Рисунок 155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24845" y="829235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435506</xdr:colOff>
      <xdr:row>10</xdr:row>
      <xdr:rowOff>33617</xdr:rowOff>
    </xdr:from>
    <xdr:to>
      <xdr:col>8</xdr:col>
      <xdr:colOff>305271</xdr:colOff>
      <xdr:row>12</xdr:row>
      <xdr:rowOff>210970</xdr:rowOff>
    </xdr:to>
    <xdr:pic>
      <xdr:nvPicPr>
        <xdr:cNvPr id="93" name="Рисунок 106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66212" y="829235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386440</xdr:colOff>
      <xdr:row>10</xdr:row>
      <xdr:rowOff>33617</xdr:rowOff>
    </xdr:from>
    <xdr:to>
      <xdr:col>12</xdr:col>
      <xdr:colOff>43293</xdr:colOff>
      <xdr:row>12</xdr:row>
      <xdr:rowOff>210970</xdr:rowOff>
    </xdr:to>
    <xdr:pic>
      <xdr:nvPicPr>
        <xdr:cNvPr id="94" name="Рисунок 22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32499" y="829235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123266</xdr:colOff>
      <xdr:row>22</xdr:row>
      <xdr:rowOff>22411</xdr:rowOff>
    </xdr:from>
    <xdr:to>
      <xdr:col>3</xdr:col>
      <xdr:colOff>470647</xdr:colOff>
      <xdr:row>22</xdr:row>
      <xdr:rowOff>936810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340" t="43766" r="29482" b="10565"/>
        <a:stretch/>
      </xdr:blipFill>
      <xdr:spPr>
        <a:xfrm>
          <a:off x="1333501" y="3843617"/>
          <a:ext cx="952499" cy="914399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24</xdr:row>
      <xdr:rowOff>44823</xdr:rowOff>
    </xdr:from>
    <xdr:to>
      <xdr:col>3</xdr:col>
      <xdr:colOff>369794</xdr:colOff>
      <xdr:row>24</xdr:row>
      <xdr:rowOff>1120588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065" t="25555" r="29348" b="8733"/>
        <a:stretch/>
      </xdr:blipFill>
      <xdr:spPr>
        <a:xfrm>
          <a:off x="1378323" y="5771029"/>
          <a:ext cx="806824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134472</xdr:colOff>
      <xdr:row>23</xdr:row>
      <xdr:rowOff>22413</xdr:rowOff>
    </xdr:from>
    <xdr:to>
      <xdr:col>3</xdr:col>
      <xdr:colOff>443754</xdr:colOff>
      <xdr:row>23</xdr:row>
      <xdr:rowOff>936813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961" t="54333" r="31916" b="7870"/>
        <a:stretch/>
      </xdr:blipFill>
      <xdr:spPr>
        <a:xfrm>
          <a:off x="1344707" y="4796119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212914</xdr:colOff>
      <xdr:row>28</xdr:row>
      <xdr:rowOff>33617</xdr:rowOff>
    </xdr:from>
    <xdr:to>
      <xdr:col>3</xdr:col>
      <xdr:colOff>324972</xdr:colOff>
      <xdr:row>28</xdr:row>
      <xdr:rowOff>1510156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304" t="17148" r="34689" b="7832"/>
        <a:stretch/>
      </xdr:blipFill>
      <xdr:spPr>
        <a:xfrm>
          <a:off x="1423149" y="10331823"/>
          <a:ext cx="717176" cy="147653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179297</xdr:colOff>
      <xdr:row>34</xdr:row>
      <xdr:rowOff>22412</xdr:rowOff>
    </xdr:from>
    <xdr:to>
      <xdr:col>3</xdr:col>
      <xdr:colOff>298673</xdr:colOff>
      <xdr:row>34</xdr:row>
      <xdr:rowOff>1501588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843" t="15669" r="34181" b="7539"/>
        <a:stretch/>
      </xdr:blipFill>
      <xdr:spPr>
        <a:xfrm>
          <a:off x="1389532" y="17940618"/>
          <a:ext cx="724494" cy="1479176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179296</xdr:colOff>
      <xdr:row>32</xdr:row>
      <xdr:rowOff>33619</xdr:rowOff>
    </xdr:from>
    <xdr:to>
      <xdr:col>3</xdr:col>
      <xdr:colOff>313765</xdr:colOff>
      <xdr:row>33</xdr:row>
      <xdr:rowOff>750793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237" t="15373" r="35113" b="7759"/>
        <a:stretch/>
      </xdr:blipFill>
      <xdr:spPr>
        <a:xfrm>
          <a:off x="1389531" y="16427825"/>
          <a:ext cx="739587" cy="14791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31</xdr:row>
      <xdr:rowOff>33618</xdr:rowOff>
    </xdr:from>
    <xdr:to>
      <xdr:col>3</xdr:col>
      <xdr:colOff>313765</xdr:colOff>
      <xdr:row>31</xdr:row>
      <xdr:rowOff>1490380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929" t="15398" r="32369" b="7608"/>
        <a:stretch/>
      </xdr:blipFill>
      <xdr:spPr>
        <a:xfrm>
          <a:off x="1400737" y="14903824"/>
          <a:ext cx="728381" cy="145676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36</xdr:row>
      <xdr:rowOff>33617</xdr:rowOff>
    </xdr:from>
    <xdr:to>
      <xdr:col>3</xdr:col>
      <xdr:colOff>336177</xdr:colOff>
      <xdr:row>36</xdr:row>
      <xdr:rowOff>1495688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962" t="16338" r="36080" b="8089"/>
        <a:stretch/>
      </xdr:blipFill>
      <xdr:spPr>
        <a:xfrm>
          <a:off x="1400737" y="20999823"/>
          <a:ext cx="750793" cy="1462071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37</xdr:row>
      <xdr:rowOff>33617</xdr:rowOff>
    </xdr:from>
    <xdr:to>
      <xdr:col>3</xdr:col>
      <xdr:colOff>379101</xdr:colOff>
      <xdr:row>37</xdr:row>
      <xdr:rowOff>1501588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47" t="16444" r="36468" b="8930"/>
        <a:stretch/>
      </xdr:blipFill>
      <xdr:spPr>
        <a:xfrm>
          <a:off x="1423147" y="22523823"/>
          <a:ext cx="771307" cy="1467971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201708</xdr:colOff>
      <xdr:row>41</xdr:row>
      <xdr:rowOff>33619</xdr:rowOff>
    </xdr:from>
    <xdr:to>
      <xdr:col>3</xdr:col>
      <xdr:colOff>358588</xdr:colOff>
      <xdr:row>41</xdr:row>
      <xdr:rowOff>1131793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198" t="26771" r="33856" b="7785"/>
        <a:stretch/>
      </xdr:blipFill>
      <xdr:spPr>
        <a:xfrm>
          <a:off x="1411943" y="26188148"/>
          <a:ext cx="761998" cy="109817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336180</xdr:colOff>
      <xdr:row>45</xdr:row>
      <xdr:rowOff>33618</xdr:rowOff>
    </xdr:from>
    <xdr:to>
      <xdr:col>3</xdr:col>
      <xdr:colOff>199062</xdr:colOff>
      <xdr:row>45</xdr:row>
      <xdr:rowOff>1509618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084" t="16231" r="41375" b="8929"/>
        <a:stretch/>
      </xdr:blipFill>
      <xdr:spPr>
        <a:xfrm>
          <a:off x="1546415" y="30760147"/>
          <a:ext cx="468000" cy="14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302561</xdr:colOff>
      <xdr:row>46</xdr:row>
      <xdr:rowOff>33617</xdr:rowOff>
    </xdr:from>
    <xdr:to>
      <xdr:col>3</xdr:col>
      <xdr:colOff>190502</xdr:colOff>
      <xdr:row>46</xdr:row>
      <xdr:rowOff>1512794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17" t="15419" r="38617" b="7479"/>
        <a:stretch/>
      </xdr:blipFill>
      <xdr:spPr>
        <a:xfrm>
          <a:off x="1512796" y="32284146"/>
          <a:ext cx="493059" cy="1479177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324973</xdr:colOff>
      <xdr:row>47</xdr:row>
      <xdr:rowOff>33618</xdr:rowOff>
    </xdr:from>
    <xdr:to>
      <xdr:col>3</xdr:col>
      <xdr:colOff>179296</xdr:colOff>
      <xdr:row>48</xdr:row>
      <xdr:rowOff>733476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133" t="17053" r="38557" b="8335"/>
        <a:stretch/>
      </xdr:blipFill>
      <xdr:spPr>
        <a:xfrm>
          <a:off x="1535208" y="33808147"/>
          <a:ext cx="459441" cy="146185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50</xdr:row>
      <xdr:rowOff>33617</xdr:rowOff>
    </xdr:from>
    <xdr:to>
      <xdr:col>3</xdr:col>
      <xdr:colOff>191046</xdr:colOff>
      <xdr:row>50</xdr:row>
      <xdr:rowOff>1499822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723" t="16391" r="38642" b="7610"/>
        <a:stretch/>
      </xdr:blipFill>
      <xdr:spPr>
        <a:xfrm>
          <a:off x="1546413" y="36856146"/>
          <a:ext cx="459986" cy="14662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347384</xdr:colOff>
      <xdr:row>49</xdr:row>
      <xdr:rowOff>33618</xdr:rowOff>
    </xdr:from>
    <xdr:to>
      <xdr:col>3</xdr:col>
      <xdr:colOff>170425</xdr:colOff>
      <xdr:row>49</xdr:row>
      <xdr:rowOff>1501589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207" t="16016" r="39329" b="7111"/>
        <a:stretch/>
      </xdr:blipFill>
      <xdr:spPr>
        <a:xfrm>
          <a:off x="1557619" y="35332147"/>
          <a:ext cx="428159" cy="1467971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313769</xdr:colOff>
      <xdr:row>52</xdr:row>
      <xdr:rowOff>33618</xdr:rowOff>
    </xdr:from>
    <xdr:to>
      <xdr:col>3</xdr:col>
      <xdr:colOff>212915</xdr:colOff>
      <xdr:row>52</xdr:row>
      <xdr:rowOff>1504388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386" t="15603" r="37583" b="6373"/>
        <a:stretch/>
      </xdr:blipFill>
      <xdr:spPr>
        <a:xfrm>
          <a:off x="1524004" y="39904147"/>
          <a:ext cx="504264" cy="14707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54</xdr:row>
      <xdr:rowOff>145678</xdr:rowOff>
    </xdr:from>
    <xdr:to>
      <xdr:col>3</xdr:col>
      <xdr:colOff>582084</xdr:colOff>
      <xdr:row>55</xdr:row>
      <xdr:rowOff>605120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581" t="56003" r="36378" b="9237"/>
        <a:stretch/>
      </xdr:blipFill>
      <xdr:spPr>
        <a:xfrm>
          <a:off x="1243853" y="41775531"/>
          <a:ext cx="1153584" cy="122144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44825</xdr:colOff>
      <xdr:row>56</xdr:row>
      <xdr:rowOff>448237</xdr:rowOff>
    </xdr:from>
    <xdr:to>
      <xdr:col>3</xdr:col>
      <xdr:colOff>579905</xdr:colOff>
      <xdr:row>57</xdr:row>
      <xdr:rowOff>515472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941" t="52851" r="27461" b="6878"/>
        <a:stretch/>
      </xdr:blipFill>
      <xdr:spPr>
        <a:xfrm>
          <a:off x="1255060" y="43602090"/>
          <a:ext cx="1140198" cy="829235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58</xdr:row>
      <xdr:rowOff>190501</xdr:rowOff>
    </xdr:from>
    <xdr:to>
      <xdr:col>3</xdr:col>
      <xdr:colOff>588308</xdr:colOff>
      <xdr:row>58</xdr:row>
      <xdr:rowOff>1255059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793" t="40795" r="30010" b="8208"/>
        <a:stretch/>
      </xdr:blipFill>
      <xdr:spPr>
        <a:xfrm>
          <a:off x="1232647" y="44868354"/>
          <a:ext cx="1171014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59</xdr:row>
      <xdr:rowOff>134466</xdr:rowOff>
    </xdr:from>
    <xdr:to>
      <xdr:col>3</xdr:col>
      <xdr:colOff>522047</xdr:colOff>
      <xdr:row>59</xdr:row>
      <xdr:rowOff>1717473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48" t="7515" r="28410" b="2826"/>
        <a:stretch/>
      </xdr:blipFill>
      <xdr:spPr>
        <a:xfrm>
          <a:off x="1266264" y="46336319"/>
          <a:ext cx="1071136" cy="15830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66675</xdr:colOff>
      <xdr:row>0</xdr:row>
      <xdr:rowOff>28576</xdr:rowOff>
    </xdr:from>
    <xdr:to>
      <xdr:col>44</xdr:col>
      <xdr:colOff>190500</xdr:colOff>
      <xdr:row>1</xdr:row>
      <xdr:rowOff>200025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25025" y="28576"/>
          <a:ext cx="136207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72838</xdr:colOff>
      <xdr:row>8</xdr:row>
      <xdr:rowOff>130469</xdr:rowOff>
    </xdr:from>
    <xdr:to>
      <xdr:col>4</xdr:col>
      <xdr:colOff>137123</xdr:colOff>
      <xdr:row>10</xdr:row>
      <xdr:rowOff>300411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38" y="2259587"/>
          <a:ext cx="1050403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54430</xdr:colOff>
      <xdr:row>8</xdr:row>
      <xdr:rowOff>130469</xdr:rowOff>
    </xdr:from>
    <xdr:to>
      <xdr:col>9</xdr:col>
      <xdr:colOff>118714</xdr:colOff>
      <xdr:row>10</xdr:row>
      <xdr:rowOff>300411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7077" y="2259587"/>
          <a:ext cx="1050402" cy="104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90448</xdr:colOff>
      <xdr:row>8</xdr:row>
      <xdr:rowOff>130469</xdr:rowOff>
    </xdr:from>
    <xdr:to>
      <xdr:col>14</xdr:col>
      <xdr:colOff>154733</xdr:colOff>
      <xdr:row>10</xdr:row>
      <xdr:rowOff>300411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55742" y="2259587"/>
          <a:ext cx="1050403" cy="1044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103254</xdr:colOff>
      <xdr:row>8</xdr:row>
      <xdr:rowOff>130469</xdr:rowOff>
    </xdr:from>
    <xdr:to>
      <xdr:col>24</xdr:col>
      <xdr:colOff>167539</xdr:colOff>
      <xdr:row>10</xdr:row>
      <xdr:rowOff>300411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33842" y="2259587"/>
          <a:ext cx="1050403" cy="104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152881</xdr:colOff>
      <xdr:row>8</xdr:row>
      <xdr:rowOff>130469</xdr:rowOff>
    </xdr:from>
    <xdr:to>
      <xdr:col>19</xdr:col>
      <xdr:colOff>217167</xdr:colOff>
      <xdr:row>10</xdr:row>
      <xdr:rowOff>300411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50822" y="2259587"/>
          <a:ext cx="1050404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68033</xdr:colOff>
      <xdr:row>3</xdr:row>
      <xdr:rowOff>54427</xdr:rowOff>
    </xdr:from>
    <xdr:to>
      <xdr:col>5</xdr:col>
      <xdr:colOff>168319</xdr:colOff>
      <xdr:row>5</xdr:row>
      <xdr:rowOff>212570</xdr:rowOff>
    </xdr:to>
    <xdr:pic>
      <xdr:nvPicPr>
        <xdr:cNvPr id="13" name="Рисунок 98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2962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8</xdr:col>
      <xdr:colOff>160562</xdr:colOff>
      <xdr:row>3</xdr:row>
      <xdr:rowOff>54427</xdr:rowOff>
    </xdr:from>
    <xdr:to>
      <xdr:col>13</xdr:col>
      <xdr:colOff>15920</xdr:colOff>
      <xdr:row>5</xdr:row>
      <xdr:rowOff>212570</xdr:rowOff>
    </xdr:to>
    <xdr:pic>
      <xdr:nvPicPr>
        <xdr:cNvPr id="14" name="Рисунок 155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19991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16</xdr:col>
      <xdr:colOff>121742</xdr:colOff>
      <xdr:row>3</xdr:row>
      <xdr:rowOff>54427</xdr:rowOff>
    </xdr:from>
    <xdr:to>
      <xdr:col>20</xdr:col>
      <xdr:colOff>222028</xdr:colOff>
      <xdr:row>5</xdr:row>
      <xdr:rowOff>212570</xdr:rowOff>
    </xdr:to>
    <xdr:pic>
      <xdr:nvPicPr>
        <xdr:cNvPr id="15" name="Рисунок 106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0599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38</xdr:col>
      <xdr:colOff>114859</xdr:colOff>
      <xdr:row>3</xdr:row>
      <xdr:rowOff>54427</xdr:rowOff>
    </xdr:from>
    <xdr:to>
      <xdr:col>42</xdr:col>
      <xdr:colOff>215145</xdr:colOff>
      <xdr:row>5</xdr:row>
      <xdr:rowOff>212570</xdr:rowOff>
    </xdr:to>
    <xdr:pic>
      <xdr:nvPicPr>
        <xdr:cNvPr id="16" name="Рисунок 2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22145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23</xdr:col>
      <xdr:colOff>164725</xdr:colOff>
      <xdr:row>3</xdr:row>
      <xdr:rowOff>54427</xdr:rowOff>
    </xdr:from>
    <xdr:to>
      <xdr:col>28</xdr:col>
      <xdr:colOff>20082</xdr:colOff>
      <xdr:row>5</xdr:row>
      <xdr:rowOff>212570</xdr:rowOff>
    </xdr:to>
    <xdr:pic>
      <xdr:nvPicPr>
        <xdr:cNvPr id="17" name="Рисунок 2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98082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31</xdr:col>
      <xdr:colOff>83002</xdr:colOff>
      <xdr:row>3</xdr:row>
      <xdr:rowOff>54427</xdr:rowOff>
    </xdr:from>
    <xdr:to>
      <xdr:col>35</xdr:col>
      <xdr:colOff>183288</xdr:colOff>
      <xdr:row>5</xdr:row>
      <xdr:rowOff>212570</xdr:rowOff>
    </xdr:to>
    <xdr:pic>
      <xdr:nvPicPr>
        <xdr:cNvPr id="18" name="Рисунок 21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75788" y="707570"/>
          <a:ext cx="1080000" cy="648000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95251</xdr:colOff>
      <xdr:row>30</xdr:row>
      <xdr:rowOff>68035</xdr:rowOff>
    </xdr:from>
    <xdr:to>
      <xdr:col>18</xdr:col>
      <xdr:colOff>183542</xdr:colOff>
      <xdr:row>32</xdr:row>
      <xdr:rowOff>244929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9608" y="8844642"/>
          <a:ext cx="2292648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190499</xdr:colOff>
      <xdr:row>33</xdr:row>
      <xdr:rowOff>54429</xdr:rowOff>
    </xdr:from>
    <xdr:to>
      <xdr:col>15</xdr:col>
      <xdr:colOff>95249</xdr:colOff>
      <xdr:row>33</xdr:row>
      <xdr:rowOff>950578</xdr:rowOff>
    </xdr:to>
    <xdr:pic>
      <xdr:nvPicPr>
        <xdr:cNvPr id="22" name="Рисунок 1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9785" y="9851572"/>
          <a:ext cx="1129393" cy="89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227240</xdr:colOff>
      <xdr:row>34</xdr:row>
      <xdr:rowOff>43544</xdr:rowOff>
    </xdr:from>
    <xdr:to>
      <xdr:col>15</xdr:col>
      <xdr:colOff>40821</xdr:colOff>
      <xdr:row>34</xdr:row>
      <xdr:rowOff>974366</xdr:rowOff>
    </xdr:to>
    <xdr:pic>
      <xdr:nvPicPr>
        <xdr:cNvPr id="23" name="Рисунок 11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6" y="10847615"/>
          <a:ext cx="1038224" cy="930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216354</xdr:colOff>
      <xdr:row>35</xdr:row>
      <xdr:rowOff>62593</xdr:rowOff>
    </xdr:from>
    <xdr:to>
      <xdr:col>15</xdr:col>
      <xdr:colOff>3107</xdr:colOff>
      <xdr:row>35</xdr:row>
      <xdr:rowOff>966107</xdr:rowOff>
    </xdr:to>
    <xdr:pic>
      <xdr:nvPicPr>
        <xdr:cNvPr id="24" name="Рисунок 11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5640" y="11873593"/>
          <a:ext cx="1011396" cy="90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56026</xdr:colOff>
      <xdr:row>21</xdr:row>
      <xdr:rowOff>33618</xdr:rowOff>
    </xdr:from>
    <xdr:to>
      <xdr:col>18</xdr:col>
      <xdr:colOff>168086</xdr:colOff>
      <xdr:row>23</xdr:row>
      <xdr:rowOff>324971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878" t="14472" r="17220" b="5498"/>
        <a:stretch/>
      </xdr:blipFill>
      <xdr:spPr>
        <a:xfrm>
          <a:off x="2521320" y="4560794"/>
          <a:ext cx="2084295" cy="986118"/>
        </a:xfrm>
        <a:prstGeom prst="rect">
          <a:avLst/>
        </a:prstGeom>
      </xdr:spPr>
    </xdr:pic>
    <xdr:clientData/>
  </xdr:twoCellAnchor>
  <xdr:twoCellAnchor editAs="oneCell">
    <xdr:from>
      <xdr:col>10</xdr:col>
      <xdr:colOff>55921</xdr:colOff>
      <xdr:row>27</xdr:row>
      <xdr:rowOff>33618</xdr:rowOff>
    </xdr:from>
    <xdr:to>
      <xdr:col>18</xdr:col>
      <xdr:colOff>168086</xdr:colOff>
      <xdr:row>29</xdr:row>
      <xdr:rowOff>325253</xdr:rowOff>
    </xdr:to>
    <xdr:pic>
      <xdr:nvPicPr>
        <xdr:cNvPr id="5" name="Рисунок 4"/>
        <xdr:cNvPicPr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846" t="12768" r="14947" b="8054"/>
        <a:stretch/>
      </xdr:blipFill>
      <xdr:spPr>
        <a:xfrm>
          <a:off x="2521215" y="6645089"/>
          <a:ext cx="2084400" cy="986400"/>
        </a:xfrm>
        <a:prstGeom prst="rect">
          <a:avLst/>
        </a:prstGeom>
      </xdr:spPr>
    </xdr:pic>
    <xdr:clientData/>
  </xdr:twoCellAnchor>
  <xdr:twoCellAnchor editAs="oneCell">
    <xdr:from>
      <xdr:col>8</xdr:col>
      <xdr:colOff>56028</xdr:colOff>
      <xdr:row>42</xdr:row>
      <xdr:rowOff>145677</xdr:rowOff>
    </xdr:from>
    <xdr:to>
      <xdr:col>20</xdr:col>
      <xdr:colOff>188791</xdr:colOff>
      <xdr:row>42</xdr:row>
      <xdr:rowOff>1322295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37" t="27243" r="7576" b="22527"/>
        <a:stretch/>
      </xdr:blipFill>
      <xdr:spPr>
        <a:xfrm>
          <a:off x="2028263" y="18276795"/>
          <a:ext cx="3091116" cy="1176618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179294</xdr:colOff>
      <xdr:row>41</xdr:row>
      <xdr:rowOff>112060</xdr:rowOff>
    </xdr:from>
    <xdr:to>
      <xdr:col>14</xdr:col>
      <xdr:colOff>100853</xdr:colOff>
      <xdr:row>41</xdr:row>
      <xdr:rowOff>1670452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53" t="5108" r="43306" b="2096"/>
        <a:stretch/>
      </xdr:blipFill>
      <xdr:spPr>
        <a:xfrm>
          <a:off x="3137647" y="16551089"/>
          <a:ext cx="414618" cy="1558392"/>
        </a:xfrm>
        <a:prstGeom prst="rect">
          <a:avLst/>
        </a:prstGeom>
      </xdr:spPr>
    </xdr:pic>
    <xdr:clientData/>
  </xdr:twoCellAnchor>
  <xdr:twoCellAnchor editAs="oneCell">
    <xdr:from>
      <xdr:col>8</xdr:col>
      <xdr:colOff>44824</xdr:colOff>
      <xdr:row>36</xdr:row>
      <xdr:rowOff>78441</xdr:rowOff>
    </xdr:from>
    <xdr:to>
      <xdr:col>20</xdr:col>
      <xdr:colOff>179294</xdr:colOff>
      <xdr:row>38</xdr:row>
      <xdr:rowOff>392206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13" t="21341" r="18977" b="14629"/>
        <a:stretch/>
      </xdr:blipFill>
      <xdr:spPr>
        <a:xfrm>
          <a:off x="2017059" y="13996147"/>
          <a:ext cx="3092823" cy="1322294"/>
        </a:xfrm>
        <a:prstGeom prst="rect">
          <a:avLst/>
        </a:prstGeom>
      </xdr:spPr>
    </xdr:pic>
    <xdr:clientData/>
  </xdr:twoCellAnchor>
  <xdr:twoCellAnchor editAs="oneCell">
    <xdr:from>
      <xdr:col>10</xdr:col>
      <xdr:colOff>55921</xdr:colOff>
      <xdr:row>24</xdr:row>
      <xdr:rowOff>33617</xdr:rowOff>
    </xdr:from>
    <xdr:to>
      <xdr:col>18</xdr:col>
      <xdr:colOff>168086</xdr:colOff>
      <xdr:row>26</xdr:row>
      <xdr:rowOff>325252</xdr:rowOff>
    </xdr:to>
    <xdr:pic>
      <xdr:nvPicPr>
        <xdr:cNvPr id="28" name="Рисунок 27"/>
        <xdr:cNvPicPr>
          <a:picLocks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031" t="10760" r="14508" b="8871"/>
        <a:stretch/>
      </xdr:blipFill>
      <xdr:spPr>
        <a:xfrm>
          <a:off x="2521215" y="5602941"/>
          <a:ext cx="2084400" cy="986400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</xdr:colOff>
      <xdr:row>13</xdr:row>
      <xdr:rowOff>78438</xdr:rowOff>
    </xdr:from>
    <xdr:to>
      <xdr:col>9</xdr:col>
      <xdr:colOff>178305</xdr:colOff>
      <xdr:row>15</xdr:row>
      <xdr:rowOff>323979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7470" y="4235820"/>
          <a:ext cx="1119600" cy="111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67236</xdr:colOff>
      <xdr:row>13</xdr:row>
      <xdr:rowOff>78438</xdr:rowOff>
    </xdr:from>
    <xdr:to>
      <xdr:col>14</xdr:col>
      <xdr:colOff>200718</xdr:colOff>
      <xdr:row>15</xdr:row>
      <xdr:rowOff>323979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2530" y="4235820"/>
          <a:ext cx="1119600" cy="111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13</xdr:row>
      <xdr:rowOff>78438</xdr:rowOff>
    </xdr:from>
    <xdr:to>
      <xdr:col>4</xdr:col>
      <xdr:colOff>178305</xdr:colOff>
      <xdr:row>15</xdr:row>
      <xdr:rowOff>323979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23" y="4235820"/>
          <a:ext cx="1119600" cy="111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67237</xdr:colOff>
      <xdr:row>13</xdr:row>
      <xdr:rowOff>78438</xdr:rowOff>
    </xdr:from>
    <xdr:to>
      <xdr:col>19</xdr:col>
      <xdr:colOff>197119</xdr:colOff>
      <xdr:row>15</xdr:row>
      <xdr:rowOff>320379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5178" y="4235820"/>
          <a:ext cx="1116000" cy="111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44825</xdr:colOff>
      <xdr:row>13</xdr:row>
      <xdr:rowOff>78438</xdr:rowOff>
    </xdr:from>
    <xdr:to>
      <xdr:col>24</xdr:col>
      <xdr:colOff>174707</xdr:colOff>
      <xdr:row>15</xdr:row>
      <xdr:rowOff>320379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75413" y="4235820"/>
          <a:ext cx="1116000" cy="111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44825</xdr:colOff>
      <xdr:row>7</xdr:row>
      <xdr:rowOff>89647</xdr:rowOff>
    </xdr:from>
    <xdr:to>
      <xdr:col>44</xdr:col>
      <xdr:colOff>173691</xdr:colOff>
      <xdr:row>16</xdr:row>
      <xdr:rowOff>309281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8060" y="1927412"/>
          <a:ext cx="4812925" cy="38503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112059</xdr:colOff>
      <xdr:row>20</xdr:row>
      <xdr:rowOff>33620</xdr:rowOff>
    </xdr:from>
    <xdr:to>
      <xdr:col>16</xdr:col>
      <xdr:colOff>147345</xdr:colOff>
      <xdr:row>20</xdr:row>
      <xdr:rowOff>974914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311" t="15590" r="22951" b="7283"/>
        <a:stretch/>
      </xdr:blipFill>
      <xdr:spPr>
        <a:xfrm>
          <a:off x="3070412" y="6589061"/>
          <a:ext cx="1021404" cy="9412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11</xdr:row>
      <xdr:rowOff>28575</xdr:rowOff>
    </xdr:from>
    <xdr:to>
      <xdr:col>3</xdr:col>
      <xdr:colOff>781050</xdr:colOff>
      <xdr:row>13</xdr:row>
      <xdr:rowOff>0</xdr:rowOff>
    </xdr:to>
    <xdr:pic>
      <xdr:nvPicPr>
        <xdr:cNvPr id="4" name="Рисунок 6" descr="https://www.pro-trade.by/upload/iblock/719/71995507cb86aca5dbf275d0252b8b4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29450" y="14068425"/>
          <a:ext cx="63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15</xdr:row>
      <xdr:rowOff>28575</xdr:rowOff>
    </xdr:from>
    <xdr:to>
      <xdr:col>3</xdr:col>
      <xdr:colOff>809625</xdr:colOff>
      <xdr:row>17</xdr:row>
      <xdr:rowOff>0</xdr:rowOff>
    </xdr:to>
    <xdr:pic>
      <xdr:nvPicPr>
        <xdr:cNvPr id="5" name="Рисунок 7" descr="https://www.pro-trade.by/upload/iblock/509/5095935dfe98bc0fefb86792e93719f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85" t="1503" r="2985" b="1505"/>
        <a:stretch>
          <a:fillRect/>
        </a:stretch>
      </xdr:blipFill>
      <xdr:spPr bwMode="auto">
        <a:xfrm>
          <a:off x="7058025" y="16240125"/>
          <a:ext cx="600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19</xdr:row>
      <xdr:rowOff>38100</xdr:rowOff>
    </xdr:from>
    <xdr:to>
      <xdr:col>3</xdr:col>
      <xdr:colOff>914400</xdr:colOff>
      <xdr:row>21</xdr:row>
      <xdr:rowOff>0</xdr:rowOff>
    </xdr:to>
    <xdr:pic>
      <xdr:nvPicPr>
        <xdr:cNvPr id="6" name="Рисунок 8" descr="https://www.pro-trade.by/upload/iblock/ffc/ffcb4a1a71f887892e275011a24cb73e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56" t="2499" r="4256" b="1666"/>
        <a:stretch>
          <a:fillRect/>
        </a:stretch>
      </xdr:blipFill>
      <xdr:spPr bwMode="auto">
        <a:xfrm>
          <a:off x="7162800" y="18602325"/>
          <a:ext cx="409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962025</xdr:colOff>
      <xdr:row>23</xdr:row>
      <xdr:rowOff>28575</xdr:rowOff>
    </xdr:from>
    <xdr:to>
      <xdr:col>3</xdr:col>
      <xdr:colOff>962025</xdr:colOff>
      <xdr:row>25</xdr:row>
      <xdr:rowOff>0</xdr:rowOff>
    </xdr:to>
    <xdr:pic>
      <xdr:nvPicPr>
        <xdr:cNvPr id="7" name="Рисунок 9" descr="https://www.pro-trade.by/upload/iblock/cc9/cc9c2f61c42c1d8147279b8c49b306f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0" t="1680" r="5000" b="841"/>
        <a:stretch>
          <a:fillRect/>
        </a:stretch>
      </xdr:blipFill>
      <xdr:spPr bwMode="auto">
        <a:xfrm>
          <a:off x="7210425" y="20897850"/>
          <a:ext cx="342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27</xdr:row>
      <xdr:rowOff>38100</xdr:rowOff>
    </xdr:from>
    <xdr:to>
      <xdr:col>3</xdr:col>
      <xdr:colOff>914400</xdr:colOff>
      <xdr:row>29</xdr:row>
      <xdr:rowOff>0</xdr:rowOff>
    </xdr:to>
    <xdr:pic>
      <xdr:nvPicPr>
        <xdr:cNvPr id="8" name="Рисунок 10" descr="https://www.pro-trade.by/upload/iblock/d06/d061cbaec61b0f1d0f57918ea03f45d8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63" t="2238" r="5263" b="1492"/>
        <a:stretch>
          <a:fillRect/>
        </a:stretch>
      </xdr:blipFill>
      <xdr:spPr bwMode="auto">
        <a:xfrm>
          <a:off x="7162800" y="23241000"/>
          <a:ext cx="323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9</xdr:row>
      <xdr:rowOff>19050</xdr:rowOff>
    </xdr:from>
    <xdr:to>
      <xdr:col>3</xdr:col>
      <xdr:colOff>609600</xdr:colOff>
      <xdr:row>11</xdr:row>
      <xdr:rowOff>0</xdr:rowOff>
    </xdr:to>
    <xdr:pic>
      <xdr:nvPicPr>
        <xdr:cNvPr id="9" name="Рисунок 12" descr="https://www.pro-trade.by/upload/iblock/5b1/5b158eadb28dcbfb75e26ec9ee41dc9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0" y="1308735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13</xdr:row>
      <xdr:rowOff>28575</xdr:rowOff>
    </xdr:from>
    <xdr:to>
      <xdr:col>3</xdr:col>
      <xdr:colOff>704850</xdr:colOff>
      <xdr:row>15</xdr:row>
      <xdr:rowOff>0</xdr:rowOff>
    </xdr:to>
    <xdr:pic>
      <xdr:nvPicPr>
        <xdr:cNvPr id="10" name="Рисунок 13" descr="https://www.pro-trade.by/upload/iblock/04a/04a19dddbcdc89787c07d228aec9572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5" t="877" r="2325" b="1755"/>
        <a:stretch>
          <a:fillRect/>
        </a:stretch>
      </xdr:blipFill>
      <xdr:spPr bwMode="auto">
        <a:xfrm>
          <a:off x="6953250" y="15116175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17</xdr:row>
      <xdr:rowOff>38100</xdr:rowOff>
    </xdr:from>
    <xdr:to>
      <xdr:col>3</xdr:col>
      <xdr:colOff>828675</xdr:colOff>
      <xdr:row>19</xdr:row>
      <xdr:rowOff>0</xdr:rowOff>
    </xdr:to>
    <xdr:pic>
      <xdr:nvPicPr>
        <xdr:cNvPr id="11" name="Рисунок 14" descr="https://www.pro-trade.by/upload/iblock/31a/31ac74412d594911a9b1408cd27eba54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38" t="1802" r="3076" b="2702"/>
        <a:stretch>
          <a:fillRect/>
        </a:stretch>
      </xdr:blipFill>
      <xdr:spPr bwMode="auto">
        <a:xfrm>
          <a:off x="7077075" y="17526000"/>
          <a:ext cx="5905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21</xdr:row>
      <xdr:rowOff>38100</xdr:rowOff>
    </xdr:from>
    <xdr:to>
      <xdr:col>3</xdr:col>
      <xdr:colOff>876300</xdr:colOff>
      <xdr:row>23</xdr:row>
      <xdr:rowOff>0</xdr:rowOff>
    </xdr:to>
    <xdr:pic>
      <xdr:nvPicPr>
        <xdr:cNvPr id="12" name="Рисунок 15" descr="https://www.pro-trade.by/upload/iblock/790/790afc873bf6ec34cea234b45619bbba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71" t="2521" r="1785" b="2521"/>
        <a:stretch>
          <a:fillRect/>
        </a:stretch>
      </xdr:blipFill>
      <xdr:spPr bwMode="auto">
        <a:xfrm>
          <a:off x="7124700" y="197643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25</xdr:row>
      <xdr:rowOff>38100</xdr:rowOff>
    </xdr:from>
    <xdr:to>
      <xdr:col>3</xdr:col>
      <xdr:colOff>847725</xdr:colOff>
      <xdr:row>27</xdr:row>
      <xdr:rowOff>0</xdr:rowOff>
    </xdr:to>
    <xdr:pic>
      <xdr:nvPicPr>
        <xdr:cNvPr id="13" name="Рисунок 16" descr="https://www.pro-trade.by/upload/iblock/e19/e1967d7001bd16c979fb3bfa8055141b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47" t="1627" r="1923" b="1627"/>
        <a:stretch>
          <a:fillRect/>
        </a:stretch>
      </xdr:blipFill>
      <xdr:spPr bwMode="auto">
        <a:xfrm>
          <a:off x="7096125" y="22050375"/>
          <a:ext cx="4667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29</xdr:row>
      <xdr:rowOff>28575</xdr:rowOff>
    </xdr:from>
    <xdr:to>
      <xdr:col>3</xdr:col>
      <xdr:colOff>838200</xdr:colOff>
      <xdr:row>31</xdr:row>
      <xdr:rowOff>0</xdr:rowOff>
    </xdr:to>
    <xdr:pic>
      <xdr:nvPicPr>
        <xdr:cNvPr id="14" name="Рисунок 19" descr="https://www.pro-trade.by/upload/iblock/145/14519a2d99da01395557e9f9da0172d7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48" t="1666" r="3448" b="2499"/>
        <a:stretch>
          <a:fillRect/>
        </a:stretch>
      </xdr:blipFill>
      <xdr:spPr bwMode="auto">
        <a:xfrm>
          <a:off x="7086600" y="24517350"/>
          <a:ext cx="5143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31</xdr:row>
      <xdr:rowOff>38100</xdr:rowOff>
    </xdr:from>
    <xdr:to>
      <xdr:col>3</xdr:col>
      <xdr:colOff>809625</xdr:colOff>
      <xdr:row>33</xdr:row>
      <xdr:rowOff>0</xdr:rowOff>
    </xdr:to>
    <xdr:pic>
      <xdr:nvPicPr>
        <xdr:cNvPr id="15" name="Рисунок 21" descr="https://www.pro-trade.by/upload/iblock/53c/53cbdcfe89de450f918b68f49493687d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5" t="2460" r="3125" b="1639"/>
        <a:stretch>
          <a:fillRect/>
        </a:stretch>
      </xdr:blipFill>
      <xdr:spPr bwMode="auto">
        <a:xfrm>
          <a:off x="7058025" y="26822400"/>
          <a:ext cx="571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33</xdr:row>
      <xdr:rowOff>28575</xdr:rowOff>
    </xdr:from>
    <xdr:to>
      <xdr:col>3</xdr:col>
      <xdr:colOff>914400</xdr:colOff>
      <xdr:row>35</xdr:row>
      <xdr:rowOff>0</xdr:rowOff>
    </xdr:to>
    <xdr:pic>
      <xdr:nvPicPr>
        <xdr:cNvPr id="16" name="Рисунок 23" descr="https://www.pro-trade.by/upload/iblock/d1d/d1d809c39c4a94eb0474e46501f081cb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46" t="1695" r="4546" b="847"/>
        <a:stretch>
          <a:fillRect/>
        </a:stretch>
      </xdr:blipFill>
      <xdr:spPr bwMode="auto">
        <a:xfrm>
          <a:off x="7162800" y="29108400"/>
          <a:ext cx="3810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35</xdr:row>
      <xdr:rowOff>57150</xdr:rowOff>
    </xdr:from>
    <xdr:to>
      <xdr:col>3</xdr:col>
      <xdr:colOff>819150</xdr:colOff>
      <xdr:row>37</xdr:row>
      <xdr:rowOff>0</xdr:rowOff>
    </xdr:to>
    <xdr:pic>
      <xdr:nvPicPr>
        <xdr:cNvPr id="17" name="Рисунок 25" descr="https://www.pro-trade.by/upload/iblock/f06/f06bb25f7799f5a674f8a7cace5f02e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19" t="769" r="3636" b="769"/>
        <a:stretch>
          <a:fillRect/>
        </a:stretch>
      </xdr:blipFill>
      <xdr:spPr bwMode="auto">
        <a:xfrm>
          <a:off x="7067550" y="31451550"/>
          <a:ext cx="4953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37</xdr:row>
      <xdr:rowOff>38100</xdr:rowOff>
    </xdr:from>
    <xdr:to>
      <xdr:col>3</xdr:col>
      <xdr:colOff>809625</xdr:colOff>
      <xdr:row>39</xdr:row>
      <xdr:rowOff>0</xdr:rowOff>
    </xdr:to>
    <xdr:pic>
      <xdr:nvPicPr>
        <xdr:cNvPr id="18" name="Рисунок 27" descr="https://www.pro-trade.by/upload/iblock/0fd/0fd2dda6fbb1b15bf7320846a3e72d2e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48" t="1627" r="3448" b="1627"/>
        <a:stretch>
          <a:fillRect/>
        </a:stretch>
      </xdr:blipFill>
      <xdr:spPr bwMode="auto">
        <a:xfrm>
          <a:off x="7058025" y="33947100"/>
          <a:ext cx="5143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39</xdr:row>
      <xdr:rowOff>38100</xdr:rowOff>
    </xdr:from>
    <xdr:to>
      <xdr:col>3</xdr:col>
      <xdr:colOff>838200</xdr:colOff>
      <xdr:row>41</xdr:row>
      <xdr:rowOff>0</xdr:rowOff>
    </xdr:to>
    <xdr:pic>
      <xdr:nvPicPr>
        <xdr:cNvPr id="19" name="Рисунок 30" descr="https://www.pro-trade.by/upload/iblock/fc4/fc47153af48b9f6934d82a7e3e8cc17c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5" t="1450" r="2325" b="1450"/>
        <a:stretch>
          <a:fillRect/>
        </a:stretch>
      </xdr:blipFill>
      <xdr:spPr bwMode="auto">
        <a:xfrm>
          <a:off x="7086600" y="36309300"/>
          <a:ext cx="3905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42</xdr:row>
      <xdr:rowOff>28575</xdr:rowOff>
    </xdr:from>
    <xdr:to>
      <xdr:col>3</xdr:col>
      <xdr:colOff>876300</xdr:colOff>
      <xdr:row>43</xdr:row>
      <xdr:rowOff>0</xdr:rowOff>
    </xdr:to>
    <xdr:pic>
      <xdr:nvPicPr>
        <xdr:cNvPr id="20" name="Рисунок 24" descr="https://www.pro-trade.by/upload/iblock/29b/29b4d2e4ab71cfb3b4e13f152d5456de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4700" y="39633525"/>
          <a:ext cx="323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41</xdr:row>
      <xdr:rowOff>19050</xdr:rowOff>
    </xdr:from>
    <xdr:to>
      <xdr:col>3</xdr:col>
      <xdr:colOff>876300</xdr:colOff>
      <xdr:row>42</xdr:row>
      <xdr:rowOff>0</xdr:rowOff>
    </xdr:to>
    <xdr:pic>
      <xdr:nvPicPr>
        <xdr:cNvPr id="21" name="Рисунок 26" descr="https://www.pro-trade.by/upload/iblock/8ec/8ecf49a41f68e23adb1d86776992cb5e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4700" y="3901440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885825</xdr:colOff>
      <xdr:row>43</xdr:row>
      <xdr:rowOff>9525</xdr:rowOff>
    </xdr:from>
    <xdr:to>
      <xdr:col>3</xdr:col>
      <xdr:colOff>885825</xdr:colOff>
      <xdr:row>44</xdr:row>
      <xdr:rowOff>0</xdr:rowOff>
    </xdr:to>
    <xdr:pic>
      <xdr:nvPicPr>
        <xdr:cNvPr id="22" name="Рисунок 28" descr="https://www.pro-trade.by/upload/iblock/d4b/d4beda6e93328be3e7b682bdc5e4178f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4225" y="40519350"/>
          <a:ext cx="333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885825</xdr:colOff>
      <xdr:row>44</xdr:row>
      <xdr:rowOff>19050</xdr:rowOff>
    </xdr:from>
    <xdr:to>
      <xdr:col>3</xdr:col>
      <xdr:colOff>885825</xdr:colOff>
      <xdr:row>45</xdr:row>
      <xdr:rowOff>0</xdr:rowOff>
    </xdr:to>
    <xdr:pic>
      <xdr:nvPicPr>
        <xdr:cNvPr id="23" name="Рисунок 29" descr="https://www.pro-trade.by/upload/iblock/c12/c1200e3c7910d4b4130d7dcfcc21c152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4225" y="41681400"/>
          <a:ext cx="3333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885825</xdr:colOff>
      <xdr:row>45</xdr:row>
      <xdr:rowOff>19050</xdr:rowOff>
    </xdr:from>
    <xdr:to>
      <xdr:col>3</xdr:col>
      <xdr:colOff>885825</xdr:colOff>
      <xdr:row>46</xdr:row>
      <xdr:rowOff>0</xdr:rowOff>
    </xdr:to>
    <xdr:pic>
      <xdr:nvPicPr>
        <xdr:cNvPr id="24" name="Рисунок 31" descr="https://www.pro-trade.by/upload/iblock/cb2/cb2232ea0d873f789dcd93984d020aed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4225" y="42976800"/>
          <a:ext cx="3333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790575</xdr:colOff>
      <xdr:row>46</xdr:row>
      <xdr:rowOff>19050</xdr:rowOff>
    </xdr:from>
    <xdr:to>
      <xdr:col>3</xdr:col>
      <xdr:colOff>790575</xdr:colOff>
      <xdr:row>47</xdr:row>
      <xdr:rowOff>0</xdr:rowOff>
    </xdr:to>
    <xdr:pic>
      <xdr:nvPicPr>
        <xdr:cNvPr id="25" name="Рисунок 32" descr="https://www.pro-trade.by/upload/iblock/faf/fafd83966c4d62c6bf10155eda146aac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38975" y="44615100"/>
          <a:ext cx="590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47</xdr:row>
      <xdr:rowOff>19050</xdr:rowOff>
    </xdr:from>
    <xdr:to>
      <xdr:col>3</xdr:col>
      <xdr:colOff>828675</xdr:colOff>
      <xdr:row>48</xdr:row>
      <xdr:rowOff>0</xdr:rowOff>
    </xdr:to>
    <xdr:pic>
      <xdr:nvPicPr>
        <xdr:cNvPr id="26" name="Рисунок 33" descr="https://www.pro-trade.by/upload/iblock/290/29060208da4f225596eba20da79cc7a2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45367575"/>
          <a:ext cx="495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48</xdr:row>
      <xdr:rowOff>9525</xdr:rowOff>
    </xdr:from>
    <xdr:to>
      <xdr:col>3</xdr:col>
      <xdr:colOff>847725</xdr:colOff>
      <xdr:row>49</xdr:row>
      <xdr:rowOff>0</xdr:rowOff>
    </xdr:to>
    <xdr:pic>
      <xdr:nvPicPr>
        <xdr:cNvPr id="27" name="Рисунок 34" descr="https://www.pro-trade.by/upload/iblock/37f/37f5a6c879241f0ab44d6cbafbed0c0a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96125" y="46272450"/>
          <a:ext cx="466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866775</xdr:colOff>
      <xdr:row>49</xdr:row>
      <xdr:rowOff>19050</xdr:rowOff>
    </xdr:from>
    <xdr:to>
      <xdr:col>3</xdr:col>
      <xdr:colOff>866775</xdr:colOff>
      <xdr:row>50</xdr:row>
      <xdr:rowOff>0</xdr:rowOff>
    </xdr:to>
    <xdr:pic>
      <xdr:nvPicPr>
        <xdr:cNvPr id="28" name="Рисунок 35" descr="https://www.pro-trade.by/upload/iblock/8f0/8f03c24b2a432e50a299f5775124ff8d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15175" y="47244000"/>
          <a:ext cx="466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50</xdr:row>
      <xdr:rowOff>19050</xdr:rowOff>
    </xdr:from>
    <xdr:to>
      <xdr:col>3</xdr:col>
      <xdr:colOff>876300</xdr:colOff>
      <xdr:row>51</xdr:row>
      <xdr:rowOff>0</xdr:rowOff>
    </xdr:to>
    <xdr:pic>
      <xdr:nvPicPr>
        <xdr:cNvPr id="29" name="Рисунок 36" descr="https://www.pro-trade.by/upload/iblock/26e/26ede8eae172d0570a0a594b7944b27b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4700" y="4841557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51</xdr:row>
      <xdr:rowOff>28575</xdr:rowOff>
    </xdr:from>
    <xdr:to>
      <xdr:col>3</xdr:col>
      <xdr:colOff>895350</xdr:colOff>
      <xdr:row>52</xdr:row>
      <xdr:rowOff>0</xdr:rowOff>
    </xdr:to>
    <xdr:pic>
      <xdr:nvPicPr>
        <xdr:cNvPr id="30" name="Рисунок 37" descr="https://www.pro-trade.by/upload/iblock/75c/75c0f0efac902594007fbccaef1bb6f2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0" y="49853850"/>
          <a:ext cx="4000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52</xdr:row>
      <xdr:rowOff>28575</xdr:rowOff>
    </xdr:from>
    <xdr:to>
      <xdr:col>3</xdr:col>
      <xdr:colOff>904875</xdr:colOff>
      <xdr:row>53</xdr:row>
      <xdr:rowOff>0</xdr:rowOff>
    </xdr:to>
    <xdr:pic>
      <xdr:nvPicPr>
        <xdr:cNvPr id="31" name="Рисунок 38" descr="https://www.pro-trade.by/upload/iblock/dde/dde287445c6d03f31bbbb6bf405ded48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51" t="2222" r="4651" b="740"/>
        <a:stretch>
          <a:fillRect/>
        </a:stretch>
      </xdr:blipFill>
      <xdr:spPr bwMode="auto">
        <a:xfrm>
          <a:off x="7153275" y="50758725"/>
          <a:ext cx="3714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53</xdr:row>
      <xdr:rowOff>38100</xdr:rowOff>
    </xdr:from>
    <xdr:to>
      <xdr:col>3</xdr:col>
      <xdr:colOff>781050</xdr:colOff>
      <xdr:row>54</xdr:row>
      <xdr:rowOff>0</xdr:rowOff>
    </xdr:to>
    <xdr:pic>
      <xdr:nvPicPr>
        <xdr:cNvPr id="32" name="Рисунок 39" descr="https://www.pro-trade.by/upload/iblock/d3a/d3a42340a2a354ac315c5b9a76214579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82" t="2150" r="3847" b="1076"/>
        <a:stretch>
          <a:fillRect/>
        </a:stretch>
      </xdr:blipFill>
      <xdr:spPr bwMode="auto">
        <a:xfrm>
          <a:off x="7029450" y="52101750"/>
          <a:ext cx="704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54</xdr:row>
      <xdr:rowOff>28575</xdr:rowOff>
    </xdr:from>
    <xdr:to>
      <xdr:col>3</xdr:col>
      <xdr:colOff>762000</xdr:colOff>
      <xdr:row>55</xdr:row>
      <xdr:rowOff>0</xdr:rowOff>
    </xdr:to>
    <xdr:pic>
      <xdr:nvPicPr>
        <xdr:cNvPr id="33" name="Рисунок 40" descr="https://www.pro-trade.by/upload/iblock/593/59328b03c808398f4771bc24e9f4fc97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82" t="1471" r="1282" b="735"/>
        <a:stretch>
          <a:fillRect/>
        </a:stretch>
      </xdr:blipFill>
      <xdr:spPr bwMode="auto">
        <a:xfrm>
          <a:off x="7010400" y="53016150"/>
          <a:ext cx="7239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55</xdr:row>
      <xdr:rowOff>47625</xdr:rowOff>
    </xdr:from>
    <xdr:to>
      <xdr:col>3</xdr:col>
      <xdr:colOff>876300</xdr:colOff>
      <xdr:row>56</xdr:row>
      <xdr:rowOff>0</xdr:rowOff>
    </xdr:to>
    <xdr:pic>
      <xdr:nvPicPr>
        <xdr:cNvPr id="34" name="Рисунок 41" descr="https://www.pro-trade.by/upload/iblock/520/52074f79a94d14eca64d1c3326e80e7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78" t="3261" r="2438" b="3261"/>
        <a:stretch>
          <a:fillRect/>
        </a:stretch>
      </xdr:blipFill>
      <xdr:spPr bwMode="auto">
        <a:xfrm>
          <a:off x="7124700" y="54368700"/>
          <a:ext cx="361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56</xdr:row>
      <xdr:rowOff>28575</xdr:rowOff>
    </xdr:from>
    <xdr:to>
      <xdr:col>3</xdr:col>
      <xdr:colOff>895350</xdr:colOff>
      <xdr:row>57</xdr:row>
      <xdr:rowOff>0</xdr:rowOff>
    </xdr:to>
    <xdr:pic>
      <xdr:nvPicPr>
        <xdr:cNvPr id="35" name="Рисунок 42" descr="https://www.pro-trade.by/upload/iblock/76d/76d56912a8e1cf7d5f2b7d02ef2bc3b1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76" t="1505" r="2325" b="752"/>
        <a:stretch>
          <a:fillRect/>
        </a:stretch>
      </xdr:blipFill>
      <xdr:spPr bwMode="auto">
        <a:xfrm>
          <a:off x="7143750" y="55273575"/>
          <a:ext cx="371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57</xdr:row>
      <xdr:rowOff>38100</xdr:rowOff>
    </xdr:from>
    <xdr:to>
      <xdr:col>3</xdr:col>
      <xdr:colOff>723900</xdr:colOff>
      <xdr:row>58</xdr:row>
      <xdr:rowOff>0</xdr:rowOff>
    </xdr:to>
    <xdr:pic>
      <xdr:nvPicPr>
        <xdr:cNvPr id="36" name="Рисунок 43" descr="https://www.pro-trade.by/upload/iblock/2b4/2b4628d8ccb50e1e02f0e0333c2b410e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3" t="3159" r="2563" b="2106"/>
        <a:stretch>
          <a:fillRect/>
        </a:stretch>
      </xdr:blipFill>
      <xdr:spPr bwMode="auto">
        <a:xfrm>
          <a:off x="6972300" y="56568975"/>
          <a:ext cx="704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58</xdr:row>
      <xdr:rowOff>19050</xdr:rowOff>
    </xdr:from>
    <xdr:to>
      <xdr:col>3</xdr:col>
      <xdr:colOff>723900</xdr:colOff>
      <xdr:row>59</xdr:row>
      <xdr:rowOff>0</xdr:rowOff>
    </xdr:to>
    <xdr:pic>
      <xdr:nvPicPr>
        <xdr:cNvPr id="37" name="Рисунок 44" descr="https://www.pro-trade.by/upload/iblock/b22/b2246760aee05a33c0b0791a4a3731c9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31" t="1471" r="1265" b="735"/>
        <a:stretch>
          <a:fillRect/>
        </a:stretch>
      </xdr:blipFill>
      <xdr:spPr bwMode="auto">
        <a:xfrm>
          <a:off x="6972300" y="57483375"/>
          <a:ext cx="7239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63</xdr:row>
      <xdr:rowOff>28575</xdr:rowOff>
    </xdr:from>
    <xdr:to>
      <xdr:col>3</xdr:col>
      <xdr:colOff>933450</xdr:colOff>
      <xdr:row>64</xdr:row>
      <xdr:rowOff>0</xdr:rowOff>
    </xdr:to>
    <xdr:pic>
      <xdr:nvPicPr>
        <xdr:cNvPr id="38" name="Рисунок 46" descr="https://www.pro-trade.by/upload/iblock/cd9/cd9ac4325d3c56117060ecf7fd578031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3" t="2150" r="5128" b="3226"/>
        <a:stretch>
          <a:fillRect/>
        </a:stretch>
      </xdr:blipFill>
      <xdr:spPr bwMode="auto">
        <a:xfrm>
          <a:off x="7181850" y="63998475"/>
          <a:ext cx="342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64</xdr:row>
      <xdr:rowOff>28575</xdr:rowOff>
    </xdr:from>
    <xdr:to>
      <xdr:col>3</xdr:col>
      <xdr:colOff>923925</xdr:colOff>
      <xdr:row>65</xdr:row>
      <xdr:rowOff>0</xdr:rowOff>
    </xdr:to>
    <xdr:pic>
      <xdr:nvPicPr>
        <xdr:cNvPr id="39" name="Рисунок 47" descr="https://www.pro-trade.by/upload/iblock/591/59131b630a68df3fbe2b6cedaad22b5e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22" r="7317" b="740"/>
        <a:stretch>
          <a:fillRect/>
        </a:stretch>
      </xdr:blipFill>
      <xdr:spPr bwMode="auto">
        <a:xfrm>
          <a:off x="7172325" y="64922400"/>
          <a:ext cx="361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65</xdr:row>
      <xdr:rowOff>19050</xdr:rowOff>
    </xdr:from>
    <xdr:to>
      <xdr:col>3</xdr:col>
      <xdr:colOff>723900</xdr:colOff>
      <xdr:row>66</xdr:row>
      <xdr:rowOff>0</xdr:rowOff>
    </xdr:to>
    <xdr:pic>
      <xdr:nvPicPr>
        <xdr:cNvPr id="40" name="Рисунок 48" descr="https://www.pro-trade.by/upload/iblock/f53/f53c6824d81c27762e102485de28ba33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2300" y="66236850"/>
          <a:ext cx="704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66</xdr:row>
      <xdr:rowOff>19050</xdr:rowOff>
    </xdr:from>
    <xdr:to>
      <xdr:col>3</xdr:col>
      <xdr:colOff>752475</xdr:colOff>
      <xdr:row>67</xdr:row>
      <xdr:rowOff>0</xdr:rowOff>
    </xdr:to>
    <xdr:pic>
      <xdr:nvPicPr>
        <xdr:cNvPr id="41" name="Рисунок 49" descr="https://www.pro-trade.by/upload/iblock/248/2480348d22058cdd9e38f4aba2483384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00875" y="67160775"/>
          <a:ext cx="762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857250</xdr:colOff>
      <xdr:row>59</xdr:row>
      <xdr:rowOff>38100</xdr:rowOff>
    </xdr:from>
    <xdr:to>
      <xdr:col>3</xdr:col>
      <xdr:colOff>857250</xdr:colOff>
      <xdr:row>60</xdr:row>
      <xdr:rowOff>0</xdr:rowOff>
    </xdr:to>
    <xdr:pic>
      <xdr:nvPicPr>
        <xdr:cNvPr id="42" name="Рисунок 5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90" t="1060"/>
        <a:stretch>
          <a:fillRect/>
        </a:stretch>
      </xdr:blipFill>
      <xdr:spPr bwMode="auto">
        <a:xfrm>
          <a:off x="7105650" y="58826400"/>
          <a:ext cx="523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60</xdr:row>
      <xdr:rowOff>19050</xdr:rowOff>
    </xdr:from>
    <xdr:to>
      <xdr:col>3</xdr:col>
      <xdr:colOff>847725</xdr:colOff>
      <xdr:row>61</xdr:row>
      <xdr:rowOff>0</xdr:rowOff>
    </xdr:to>
    <xdr:pic>
      <xdr:nvPicPr>
        <xdr:cNvPr id="43" name="Рисунок 5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90" t="-406"/>
        <a:stretch>
          <a:fillRect/>
        </a:stretch>
      </xdr:blipFill>
      <xdr:spPr bwMode="auto">
        <a:xfrm>
          <a:off x="7096125" y="60159900"/>
          <a:ext cx="5238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666750</xdr:colOff>
      <xdr:row>67</xdr:row>
      <xdr:rowOff>28575</xdr:rowOff>
    </xdr:from>
    <xdr:to>
      <xdr:col>3</xdr:col>
      <xdr:colOff>666750</xdr:colOff>
      <xdr:row>67</xdr:row>
      <xdr:rowOff>314325</xdr:rowOff>
    </xdr:to>
    <xdr:pic>
      <xdr:nvPicPr>
        <xdr:cNvPr id="50" name="Рисунок 56" descr="https://www.pro-trade.by/upload/iblock/511/5116bcf7dfb57ee1efddbd04710165d7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467" t="54193" r="20744" b="27742"/>
        <a:stretch>
          <a:fillRect/>
        </a:stretch>
      </xdr:blipFill>
      <xdr:spPr bwMode="auto">
        <a:xfrm>
          <a:off x="6915150" y="68522850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73</xdr:row>
      <xdr:rowOff>19050</xdr:rowOff>
    </xdr:from>
    <xdr:to>
      <xdr:col>3</xdr:col>
      <xdr:colOff>685800</xdr:colOff>
      <xdr:row>73</xdr:row>
      <xdr:rowOff>323850</xdr:rowOff>
    </xdr:to>
    <xdr:pic>
      <xdr:nvPicPr>
        <xdr:cNvPr id="56" name="Рисунок 62" descr="https://www.pro-trade.by/upload/iblock/149/14931229de916785d521c1aebcfb1f5d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73" t="56775" r="21277" b="23225"/>
        <a:stretch>
          <a:fillRect/>
        </a:stretch>
      </xdr:blipFill>
      <xdr:spPr bwMode="auto">
        <a:xfrm>
          <a:off x="6934200" y="70532625"/>
          <a:ext cx="10001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81</xdr:row>
      <xdr:rowOff>19050</xdr:rowOff>
    </xdr:from>
    <xdr:to>
      <xdr:col>3</xdr:col>
      <xdr:colOff>628650</xdr:colOff>
      <xdr:row>81</xdr:row>
      <xdr:rowOff>333375</xdr:rowOff>
    </xdr:to>
    <xdr:pic>
      <xdr:nvPicPr>
        <xdr:cNvPr id="64" name="Рисунок 70" descr="https://www.pro-trade.by/upload/iblock/149/14931229de916785d521c1aebcfb1f5d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73" t="56775" r="21277" b="23225"/>
        <a:stretch>
          <a:fillRect/>
        </a:stretch>
      </xdr:blipFill>
      <xdr:spPr bwMode="auto">
        <a:xfrm>
          <a:off x="6877050" y="73171050"/>
          <a:ext cx="10001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2</xdr:row>
      <xdr:rowOff>47625</xdr:rowOff>
    </xdr:from>
    <xdr:to>
      <xdr:col>3</xdr:col>
      <xdr:colOff>685800</xdr:colOff>
      <xdr:row>3</xdr:row>
      <xdr:rowOff>0</xdr:rowOff>
    </xdr:to>
    <xdr:pic>
      <xdr:nvPicPr>
        <xdr:cNvPr id="66" name="Рисунок 72" descr="https://www.pro-trade.by/upload/iblock/bc3/bc341e5b3f433f2c5861e22d150f8c56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97" t="45323" r="35600" b="8495"/>
        <a:stretch>
          <a:fillRect/>
        </a:stretch>
      </xdr:blipFill>
      <xdr:spPr bwMode="auto">
        <a:xfrm>
          <a:off x="6934200" y="971550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657225</xdr:colOff>
      <xdr:row>3</xdr:row>
      <xdr:rowOff>0</xdr:rowOff>
    </xdr:from>
    <xdr:to>
      <xdr:col>3</xdr:col>
      <xdr:colOff>657225</xdr:colOff>
      <xdr:row>3</xdr:row>
      <xdr:rowOff>542925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1857375"/>
          <a:ext cx="857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31</xdr:row>
      <xdr:rowOff>0</xdr:rowOff>
    </xdr:from>
    <xdr:to>
      <xdr:col>3</xdr:col>
      <xdr:colOff>828675</xdr:colOff>
      <xdr:row>32</xdr:row>
      <xdr:rowOff>523875</xdr:rowOff>
    </xdr:to>
    <xdr:pic>
      <xdr:nvPicPr>
        <xdr:cNvPr id="75" name="Рисунок 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" t="841" r="3448" b="2521"/>
        <a:stretch>
          <a:fillRect/>
        </a:stretch>
      </xdr:blipFill>
      <xdr:spPr bwMode="auto">
        <a:xfrm>
          <a:off x="7077075" y="25660350"/>
          <a:ext cx="523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33</xdr:row>
      <xdr:rowOff>0</xdr:rowOff>
    </xdr:from>
    <xdr:to>
      <xdr:col>3</xdr:col>
      <xdr:colOff>819150</xdr:colOff>
      <xdr:row>34</xdr:row>
      <xdr:rowOff>514350</xdr:rowOff>
    </xdr:to>
    <xdr:pic>
      <xdr:nvPicPr>
        <xdr:cNvPr id="76" name="Рисунок 1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5" t="1724" r="4688" b="1724"/>
        <a:stretch>
          <a:fillRect/>
        </a:stretch>
      </xdr:blipFill>
      <xdr:spPr bwMode="auto">
        <a:xfrm>
          <a:off x="7067550" y="27993975"/>
          <a:ext cx="5619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37</xdr:row>
      <xdr:rowOff>0</xdr:rowOff>
    </xdr:from>
    <xdr:to>
      <xdr:col>3</xdr:col>
      <xdr:colOff>819150</xdr:colOff>
      <xdr:row>38</xdr:row>
      <xdr:rowOff>561975</xdr:rowOff>
    </xdr:to>
    <xdr:pic>
      <xdr:nvPicPr>
        <xdr:cNvPr id="77" name="Рисунок 1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394" t="3320" r="36778" b="7837"/>
        <a:stretch>
          <a:fillRect/>
        </a:stretch>
      </xdr:blipFill>
      <xdr:spPr bwMode="auto">
        <a:xfrm>
          <a:off x="7067550" y="32746950"/>
          <a:ext cx="5143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39</xdr:row>
      <xdr:rowOff>0</xdr:rowOff>
    </xdr:from>
    <xdr:to>
      <xdr:col>3</xdr:col>
      <xdr:colOff>809625</xdr:colOff>
      <xdr:row>40</xdr:row>
      <xdr:rowOff>457200</xdr:rowOff>
    </xdr:to>
    <xdr:pic>
      <xdr:nvPicPr>
        <xdr:cNvPr id="78" name="Рисунок 8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64" t="3358" r="36719" b="7875"/>
        <a:stretch>
          <a:fillRect/>
        </a:stretch>
      </xdr:blipFill>
      <xdr:spPr bwMode="auto">
        <a:xfrm>
          <a:off x="7058025" y="3513772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857250</xdr:colOff>
      <xdr:row>41</xdr:row>
      <xdr:rowOff>0</xdr:rowOff>
    </xdr:from>
    <xdr:to>
      <xdr:col>3</xdr:col>
      <xdr:colOff>857250</xdr:colOff>
      <xdr:row>42</xdr:row>
      <xdr:rowOff>723900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894" t="3871" r="38298" b="7742"/>
        <a:stretch>
          <a:fillRect/>
        </a:stretch>
      </xdr:blipFill>
      <xdr:spPr bwMode="auto">
        <a:xfrm>
          <a:off x="7105650" y="37661850"/>
          <a:ext cx="3905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885825</xdr:colOff>
      <xdr:row>35</xdr:row>
      <xdr:rowOff>0</xdr:rowOff>
    </xdr:from>
    <xdr:to>
      <xdr:col>3</xdr:col>
      <xdr:colOff>885825</xdr:colOff>
      <xdr:row>36</xdr:row>
      <xdr:rowOff>476250</xdr:rowOff>
    </xdr:to>
    <xdr:pic>
      <xdr:nvPicPr>
        <xdr:cNvPr id="80" name="Рисунок 8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56" t="2438" r="6383" b="2440"/>
        <a:stretch>
          <a:fillRect/>
        </a:stretch>
      </xdr:blipFill>
      <xdr:spPr bwMode="auto">
        <a:xfrm>
          <a:off x="7134225" y="30260925"/>
          <a:ext cx="4000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1162050</xdr:colOff>
      <xdr:row>0</xdr:row>
      <xdr:rowOff>38100</xdr:rowOff>
    </xdr:from>
    <xdr:to>
      <xdr:col>4</xdr:col>
      <xdr:colOff>638175</xdr:colOff>
      <xdr:row>1</xdr:row>
      <xdr:rowOff>0</xdr:rowOff>
    </xdr:to>
    <xdr:pic>
      <xdr:nvPicPr>
        <xdr:cNvPr id="82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38100"/>
          <a:ext cx="1800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3</xdr:row>
      <xdr:rowOff>0</xdr:rowOff>
    </xdr:from>
    <xdr:to>
      <xdr:col>3</xdr:col>
      <xdr:colOff>714375</xdr:colOff>
      <xdr:row>3</xdr:row>
      <xdr:rowOff>866775</xdr:rowOff>
    </xdr:to>
    <xdr:pic>
      <xdr:nvPicPr>
        <xdr:cNvPr id="83" name="Рисунок 72" descr="https://www.pro-trade.by/upload/iblock/bc3/bc341e5b3f433f2c5861e22d150f8c56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298" t="45323" r="35600" b="8495"/>
        <a:stretch>
          <a:fillRect/>
        </a:stretch>
      </xdr:blipFill>
      <xdr:spPr bwMode="auto">
        <a:xfrm>
          <a:off x="6962775" y="2095500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1333500</xdr:colOff>
      <xdr:row>5</xdr:row>
      <xdr:rowOff>19050</xdr:rowOff>
    </xdr:from>
    <xdr:to>
      <xdr:col>3</xdr:col>
      <xdr:colOff>1333500</xdr:colOff>
      <xdr:row>6</xdr:row>
      <xdr:rowOff>0</xdr:rowOff>
    </xdr:to>
    <xdr:pic>
      <xdr:nvPicPr>
        <xdr:cNvPr id="85" name="Рисунок 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" y="7724775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1323975</xdr:colOff>
      <xdr:row>6</xdr:row>
      <xdr:rowOff>0</xdr:rowOff>
    </xdr:from>
    <xdr:to>
      <xdr:col>3</xdr:col>
      <xdr:colOff>1323975</xdr:colOff>
      <xdr:row>7</xdr:row>
      <xdr:rowOff>0</xdr:rowOff>
    </xdr:to>
    <xdr:pic>
      <xdr:nvPicPr>
        <xdr:cNvPr id="86" name="Рисунок 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72375" y="8391525"/>
          <a:ext cx="476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7</xdr:row>
      <xdr:rowOff>28575</xdr:rowOff>
    </xdr:from>
    <xdr:to>
      <xdr:col>3</xdr:col>
      <xdr:colOff>609600</xdr:colOff>
      <xdr:row>8</xdr:row>
      <xdr:rowOff>0</xdr:rowOff>
    </xdr:to>
    <xdr:pic>
      <xdr:nvPicPr>
        <xdr:cNvPr id="88" name="Рисунок 2"/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2" t="775" r="2702" b="1550"/>
        <a:stretch>
          <a:fillRect/>
        </a:stretch>
      </xdr:blipFill>
      <xdr:spPr bwMode="auto">
        <a:xfrm>
          <a:off x="6858000" y="10668000"/>
          <a:ext cx="1009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733425</xdr:colOff>
      <xdr:row>8</xdr:row>
      <xdr:rowOff>28575</xdr:rowOff>
    </xdr:from>
    <xdr:to>
      <xdr:col>3</xdr:col>
      <xdr:colOff>733425</xdr:colOff>
      <xdr:row>9</xdr:row>
      <xdr:rowOff>0</xdr:rowOff>
    </xdr:to>
    <xdr:pic>
      <xdr:nvPicPr>
        <xdr:cNvPr id="89" name="Рисунок 17"/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27" t="1613" r="2727" b="2420"/>
        <a:stretch>
          <a:fillRect/>
        </a:stretch>
      </xdr:blipFill>
      <xdr:spPr bwMode="auto">
        <a:xfrm>
          <a:off x="6981825" y="11915775"/>
          <a:ext cx="9906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3</xdr:row>
      <xdr:rowOff>38100</xdr:rowOff>
    </xdr:from>
    <xdr:to>
      <xdr:col>3</xdr:col>
      <xdr:colOff>1752600</xdr:colOff>
      <xdr:row>3</xdr:row>
      <xdr:rowOff>1028700</xdr:rowOff>
    </xdr:to>
    <xdr:pic>
      <xdr:nvPicPr>
        <xdr:cNvPr id="90" name="Рисунок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88"/>
        <a:stretch>
          <a:fillRect/>
        </a:stretch>
      </xdr:blipFill>
      <xdr:spPr bwMode="auto">
        <a:xfrm>
          <a:off x="6562725" y="1876425"/>
          <a:ext cx="1438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</xdr:row>
      <xdr:rowOff>9525</xdr:rowOff>
    </xdr:from>
    <xdr:to>
      <xdr:col>3</xdr:col>
      <xdr:colOff>1685925</xdr:colOff>
      <xdr:row>4</xdr:row>
      <xdr:rowOff>1152525</xdr:rowOff>
    </xdr:to>
    <xdr:pic>
      <xdr:nvPicPr>
        <xdr:cNvPr id="91" name="Рисунок 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35" t="827"/>
        <a:stretch>
          <a:fillRect/>
        </a:stretch>
      </xdr:blipFill>
      <xdr:spPr bwMode="auto">
        <a:xfrm>
          <a:off x="6648450" y="2895600"/>
          <a:ext cx="12858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11</xdr:row>
      <xdr:rowOff>28575</xdr:rowOff>
    </xdr:from>
    <xdr:to>
      <xdr:col>3</xdr:col>
      <xdr:colOff>1400175</xdr:colOff>
      <xdr:row>12</xdr:row>
      <xdr:rowOff>466725</xdr:rowOff>
    </xdr:to>
    <xdr:pic>
      <xdr:nvPicPr>
        <xdr:cNvPr id="92" name="Рисунок 6" descr="https://www.pro-trade.by/upload/iblock/719/71995507cb86aca5dbf275d0252b8b4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10400" y="8867775"/>
          <a:ext cx="63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790575</xdr:colOff>
      <xdr:row>15</xdr:row>
      <xdr:rowOff>28575</xdr:rowOff>
    </xdr:from>
    <xdr:to>
      <xdr:col>3</xdr:col>
      <xdr:colOff>1390650</xdr:colOff>
      <xdr:row>16</xdr:row>
      <xdr:rowOff>590550</xdr:rowOff>
    </xdr:to>
    <xdr:pic>
      <xdr:nvPicPr>
        <xdr:cNvPr id="93" name="Рисунок 7" descr="https://www.pro-trade.by/upload/iblock/509/5095935dfe98bc0fefb86792e93719f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85" t="1503" r="2985" b="1505"/>
        <a:stretch>
          <a:fillRect/>
        </a:stretch>
      </xdr:blipFill>
      <xdr:spPr bwMode="auto">
        <a:xfrm>
          <a:off x="7038975" y="11039475"/>
          <a:ext cx="600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19</xdr:row>
      <xdr:rowOff>38100</xdr:rowOff>
    </xdr:from>
    <xdr:to>
      <xdr:col>3</xdr:col>
      <xdr:colOff>1304925</xdr:colOff>
      <xdr:row>20</xdr:row>
      <xdr:rowOff>552450</xdr:rowOff>
    </xdr:to>
    <xdr:pic>
      <xdr:nvPicPr>
        <xdr:cNvPr id="94" name="Рисунок 8" descr="https://www.pro-trade.by/upload/iblock/ffc/ffcb4a1a71f887892e275011a24cb73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56" t="2499" r="4256" b="1666"/>
        <a:stretch>
          <a:fillRect/>
        </a:stretch>
      </xdr:blipFill>
      <xdr:spPr bwMode="auto">
        <a:xfrm>
          <a:off x="7143750" y="13401675"/>
          <a:ext cx="409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942975</xdr:colOff>
      <xdr:row>23</xdr:row>
      <xdr:rowOff>28575</xdr:rowOff>
    </xdr:from>
    <xdr:to>
      <xdr:col>3</xdr:col>
      <xdr:colOff>1285875</xdr:colOff>
      <xdr:row>24</xdr:row>
      <xdr:rowOff>533400</xdr:rowOff>
    </xdr:to>
    <xdr:pic>
      <xdr:nvPicPr>
        <xdr:cNvPr id="95" name="Рисунок 9" descr="https://www.pro-trade.by/upload/iblock/cc9/cc9c2f61c42c1d8147279b8c49b306f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0" t="1680" r="5000" b="841"/>
        <a:stretch>
          <a:fillRect/>
        </a:stretch>
      </xdr:blipFill>
      <xdr:spPr bwMode="auto">
        <a:xfrm>
          <a:off x="7191375" y="15697200"/>
          <a:ext cx="342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27</xdr:row>
      <xdr:rowOff>38100</xdr:rowOff>
    </xdr:from>
    <xdr:to>
      <xdr:col>3</xdr:col>
      <xdr:colOff>1219200</xdr:colOff>
      <xdr:row>28</xdr:row>
      <xdr:rowOff>609600</xdr:rowOff>
    </xdr:to>
    <xdr:pic>
      <xdr:nvPicPr>
        <xdr:cNvPr id="96" name="Рисунок 10" descr="https://www.pro-trade.by/upload/iblock/d06/d061cbaec61b0f1d0f57918ea03f45d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63" t="2238" r="5263" b="1492"/>
        <a:stretch>
          <a:fillRect/>
        </a:stretch>
      </xdr:blipFill>
      <xdr:spPr bwMode="auto">
        <a:xfrm>
          <a:off x="7143750" y="18040350"/>
          <a:ext cx="323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9</xdr:row>
      <xdr:rowOff>19050</xdr:rowOff>
    </xdr:from>
    <xdr:to>
      <xdr:col>3</xdr:col>
      <xdr:colOff>1495425</xdr:colOff>
      <xdr:row>10</xdr:row>
      <xdr:rowOff>466725</xdr:rowOff>
    </xdr:to>
    <xdr:pic>
      <xdr:nvPicPr>
        <xdr:cNvPr id="97" name="Рисунок 12" descr="https://www.pro-trade.by/upload/iblock/5b1/5b158eadb28dcbfb75e26ec9ee41dc9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38950" y="788670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13</xdr:row>
      <xdr:rowOff>28575</xdr:rowOff>
    </xdr:from>
    <xdr:to>
      <xdr:col>3</xdr:col>
      <xdr:colOff>1466850</xdr:colOff>
      <xdr:row>14</xdr:row>
      <xdr:rowOff>523875</xdr:rowOff>
    </xdr:to>
    <xdr:pic>
      <xdr:nvPicPr>
        <xdr:cNvPr id="98" name="Рисунок 13" descr="https://www.pro-trade.by/upload/iblock/04a/04a19dddbcdc89787c07d228aec9572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5" t="877" r="2325" b="1755"/>
        <a:stretch>
          <a:fillRect/>
        </a:stretch>
      </xdr:blipFill>
      <xdr:spPr bwMode="auto">
        <a:xfrm>
          <a:off x="6934200" y="9915525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17</xdr:row>
      <xdr:rowOff>38100</xdr:rowOff>
    </xdr:from>
    <xdr:to>
      <xdr:col>3</xdr:col>
      <xdr:colOff>1400175</xdr:colOff>
      <xdr:row>18</xdr:row>
      <xdr:rowOff>495300</xdr:rowOff>
    </xdr:to>
    <xdr:pic>
      <xdr:nvPicPr>
        <xdr:cNvPr id="99" name="Рисунок 14" descr="https://www.pro-trade.by/upload/iblock/31a/31ac74412d594911a9b1408cd27eba5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38" t="1802" r="3076" b="2702"/>
        <a:stretch>
          <a:fillRect/>
        </a:stretch>
      </xdr:blipFill>
      <xdr:spPr bwMode="auto">
        <a:xfrm>
          <a:off x="7058025" y="12325350"/>
          <a:ext cx="5905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857250</xdr:colOff>
      <xdr:row>21</xdr:row>
      <xdr:rowOff>38100</xdr:rowOff>
    </xdr:from>
    <xdr:to>
      <xdr:col>3</xdr:col>
      <xdr:colOff>1362075</xdr:colOff>
      <xdr:row>22</xdr:row>
      <xdr:rowOff>523875</xdr:rowOff>
    </xdr:to>
    <xdr:pic>
      <xdr:nvPicPr>
        <xdr:cNvPr id="100" name="Рисунок 15" descr="https://www.pro-trade.by/upload/iblock/790/790afc873bf6ec34cea234b45619bbba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71" t="2521" r="1785" b="2521"/>
        <a:stretch>
          <a:fillRect/>
        </a:stretch>
      </xdr:blipFill>
      <xdr:spPr bwMode="auto">
        <a:xfrm>
          <a:off x="7105650" y="145637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25</xdr:row>
      <xdr:rowOff>38100</xdr:rowOff>
    </xdr:from>
    <xdr:to>
      <xdr:col>3</xdr:col>
      <xdr:colOff>1295400</xdr:colOff>
      <xdr:row>26</xdr:row>
      <xdr:rowOff>552450</xdr:rowOff>
    </xdr:to>
    <xdr:pic>
      <xdr:nvPicPr>
        <xdr:cNvPr id="101" name="Рисунок 16" descr="https://www.pro-trade.by/upload/iblock/e19/e1967d7001bd16c979fb3bfa8055141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47" t="1627" r="1923" b="1627"/>
        <a:stretch>
          <a:fillRect/>
        </a:stretch>
      </xdr:blipFill>
      <xdr:spPr bwMode="auto">
        <a:xfrm>
          <a:off x="7077075" y="16849725"/>
          <a:ext cx="4667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29</xdr:row>
      <xdr:rowOff>19050</xdr:rowOff>
    </xdr:from>
    <xdr:to>
      <xdr:col>3</xdr:col>
      <xdr:colOff>1314450</xdr:colOff>
      <xdr:row>30</xdr:row>
      <xdr:rowOff>514350</xdr:rowOff>
    </xdr:to>
    <xdr:pic>
      <xdr:nvPicPr>
        <xdr:cNvPr id="102" name="Рисунок 19" descr="https://www.pro-trade.by/upload/iblock/145/14519a2d99da01395557e9f9da0172d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48" t="1666" r="3448" b="2499"/>
        <a:stretch>
          <a:fillRect/>
        </a:stretch>
      </xdr:blipFill>
      <xdr:spPr bwMode="auto">
        <a:xfrm>
          <a:off x="7048500" y="19307175"/>
          <a:ext cx="5143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790575</xdr:colOff>
      <xdr:row>31</xdr:row>
      <xdr:rowOff>28575</xdr:rowOff>
    </xdr:from>
    <xdr:to>
      <xdr:col>3</xdr:col>
      <xdr:colOff>1362075</xdr:colOff>
      <xdr:row>32</xdr:row>
      <xdr:rowOff>542925</xdr:rowOff>
    </xdr:to>
    <xdr:pic>
      <xdr:nvPicPr>
        <xdr:cNvPr id="103" name="Рисунок 21" descr="https://www.pro-trade.by/upload/iblock/53c/53cbdcfe89de450f918b68f49493687d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5" t="2460" r="3125" b="1639"/>
        <a:stretch>
          <a:fillRect/>
        </a:stretch>
      </xdr:blipFill>
      <xdr:spPr bwMode="auto">
        <a:xfrm>
          <a:off x="7038975" y="20469225"/>
          <a:ext cx="571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33</xdr:row>
      <xdr:rowOff>28575</xdr:rowOff>
    </xdr:from>
    <xdr:to>
      <xdr:col>3</xdr:col>
      <xdr:colOff>1295400</xdr:colOff>
      <xdr:row>34</xdr:row>
      <xdr:rowOff>552450</xdr:rowOff>
    </xdr:to>
    <xdr:pic>
      <xdr:nvPicPr>
        <xdr:cNvPr id="104" name="Рисунок 23" descr="https://www.pro-trade.by/upload/iblock/d1d/d1d809c39c4a94eb0474e46501f081cb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46" t="1695" r="4546" b="847"/>
        <a:stretch>
          <a:fillRect/>
        </a:stretch>
      </xdr:blipFill>
      <xdr:spPr bwMode="auto">
        <a:xfrm>
          <a:off x="7162800" y="21650325"/>
          <a:ext cx="3810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35</xdr:row>
      <xdr:rowOff>57150</xdr:rowOff>
    </xdr:from>
    <xdr:to>
      <xdr:col>3</xdr:col>
      <xdr:colOff>1400175</xdr:colOff>
      <xdr:row>36</xdr:row>
      <xdr:rowOff>619125</xdr:rowOff>
    </xdr:to>
    <xdr:pic>
      <xdr:nvPicPr>
        <xdr:cNvPr id="105" name="Рисунок 25" descr="https://www.pro-trade.by/upload/iblock/f06/f06bb25f7799f5a674f8a7cace5f02e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19" t="769" r="3636" b="769"/>
        <a:stretch>
          <a:fillRect/>
        </a:stretch>
      </xdr:blipFill>
      <xdr:spPr bwMode="auto">
        <a:xfrm>
          <a:off x="7153275" y="22821900"/>
          <a:ext cx="4953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37</xdr:row>
      <xdr:rowOff>57150</xdr:rowOff>
    </xdr:from>
    <xdr:to>
      <xdr:col>3</xdr:col>
      <xdr:colOff>1390650</xdr:colOff>
      <xdr:row>38</xdr:row>
      <xdr:rowOff>590550</xdr:rowOff>
    </xdr:to>
    <xdr:pic>
      <xdr:nvPicPr>
        <xdr:cNvPr id="106" name="Рисунок 27" descr="https://www.pro-trade.by/upload/iblock/0fd/0fd2dda6fbb1b15bf7320846a3e72d2e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48" t="1627" r="3448" b="1627"/>
        <a:stretch>
          <a:fillRect/>
        </a:stretch>
      </xdr:blipFill>
      <xdr:spPr bwMode="auto">
        <a:xfrm>
          <a:off x="7124700" y="24136350"/>
          <a:ext cx="5143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952500</xdr:colOff>
      <xdr:row>39</xdr:row>
      <xdr:rowOff>19050</xdr:rowOff>
    </xdr:from>
    <xdr:to>
      <xdr:col>3</xdr:col>
      <xdr:colOff>1343025</xdr:colOff>
      <xdr:row>40</xdr:row>
      <xdr:rowOff>619125</xdr:rowOff>
    </xdr:to>
    <xdr:pic>
      <xdr:nvPicPr>
        <xdr:cNvPr id="107" name="Рисунок 30" descr="https://www.pro-trade.by/upload/iblock/fc4/fc47153af48b9f6934d82a7e3e8cc17c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5" t="1450" r="2325" b="1450"/>
        <a:stretch>
          <a:fillRect/>
        </a:stretch>
      </xdr:blipFill>
      <xdr:spPr bwMode="auto">
        <a:xfrm>
          <a:off x="7200900" y="25298400"/>
          <a:ext cx="3905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42</xdr:row>
      <xdr:rowOff>19050</xdr:rowOff>
    </xdr:from>
    <xdr:to>
      <xdr:col>3</xdr:col>
      <xdr:colOff>1247775</xdr:colOff>
      <xdr:row>42</xdr:row>
      <xdr:rowOff>876300</xdr:rowOff>
    </xdr:to>
    <xdr:pic>
      <xdr:nvPicPr>
        <xdr:cNvPr id="108" name="Рисунок 24" descr="https://www.pro-trade.by/upload/iblock/29b/29b4d2e4ab71cfb3b4e13f152d5456de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72325" y="27260550"/>
          <a:ext cx="323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41</xdr:row>
      <xdr:rowOff>9525</xdr:rowOff>
    </xdr:from>
    <xdr:to>
      <xdr:col>3</xdr:col>
      <xdr:colOff>1247775</xdr:colOff>
      <xdr:row>41</xdr:row>
      <xdr:rowOff>581025</xdr:rowOff>
    </xdr:to>
    <xdr:pic>
      <xdr:nvPicPr>
        <xdr:cNvPr id="109" name="Рисунок 26" descr="https://www.pro-trade.by/upload/iblock/8ec/8ecf49a41f68e23adb1d86776992cb5e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72325" y="26641425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43</xdr:row>
      <xdr:rowOff>0</xdr:rowOff>
    </xdr:from>
    <xdr:to>
      <xdr:col>3</xdr:col>
      <xdr:colOff>1266825</xdr:colOff>
      <xdr:row>43</xdr:row>
      <xdr:rowOff>1114425</xdr:rowOff>
    </xdr:to>
    <xdr:pic>
      <xdr:nvPicPr>
        <xdr:cNvPr id="110" name="Рисунок 28" descr="https://www.pro-trade.by/upload/iblock/d4b/d4beda6e93328be3e7b682bdc5e4178f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28146375"/>
          <a:ext cx="333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44</xdr:row>
      <xdr:rowOff>9525</xdr:rowOff>
    </xdr:from>
    <xdr:to>
      <xdr:col>3</xdr:col>
      <xdr:colOff>1266825</xdr:colOff>
      <xdr:row>44</xdr:row>
      <xdr:rowOff>1266825</xdr:rowOff>
    </xdr:to>
    <xdr:pic>
      <xdr:nvPicPr>
        <xdr:cNvPr id="111" name="Рисунок 29" descr="https://www.pro-trade.by/upload/iblock/c12/c1200e3c7910d4b4130d7dcfcc21c152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29308425"/>
          <a:ext cx="3333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45</xdr:row>
      <xdr:rowOff>9525</xdr:rowOff>
    </xdr:from>
    <xdr:to>
      <xdr:col>3</xdr:col>
      <xdr:colOff>1266825</xdr:colOff>
      <xdr:row>45</xdr:row>
      <xdr:rowOff>1590675</xdr:rowOff>
    </xdr:to>
    <xdr:pic>
      <xdr:nvPicPr>
        <xdr:cNvPr id="112" name="Рисунок 31" descr="https://www.pro-trade.by/upload/iblock/cb2/cb2232ea0d873f789dcd93984d020aed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30603825"/>
          <a:ext cx="3333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46</xdr:row>
      <xdr:rowOff>9525</xdr:rowOff>
    </xdr:from>
    <xdr:to>
      <xdr:col>3</xdr:col>
      <xdr:colOff>1428750</xdr:colOff>
      <xdr:row>46</xdr:row>
      <xdr:rowOff>723900</xdr:rowOff>
    </xdr:to>
    <xdr:pic>
      <xdr:nvPicPr>
        <xdr:cNvPr id="113" name="Рисунок 32" descr="https://www.pro-trade.by/upload/iblock/faf/fafd83966c4d62c6bf10155eda146aac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86600" y="32242125"/>
          <a:ext cx="590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47</xdr:row>
      <xdr:rowOff>9525</xdr:rowOff>
    </xdr:from>
    <xdr:to>
      <xdr:col>3</xdr:col>
      <xdr:colOff>1371600</xdr:colOff>
      <xdr:row>47</xdr:row>
      <xdr:rowOff>876300</xdr:rowOff>
    </xdr:to>
    <xdr:pic>
      <xdr:nvPicPr>
        <xdr:cNvPr id="114" name="Рисунок 33" descr="https://www.pro-trade.by/upload/iblock/290/29060208da4f225596eba20da79cc7a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4700" y="32994600"/>
          <a:ext cx="495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48</xdr:row>
      <xdr:rowOff>0</xdr:rowOff>
    </xdr:from>
    <xdr:to>
      <xdr:col>3</xdr:col>
      <xdr:colOff>1362075</xdr:colOff>
      <xdr:row>48</xdr:row>
      <xdr:rowOff>942975</xdr:rowOff>
    </xdr:to>
    <xdr:pic>
      <xdr:nvPicPr>
        <xdr:cNvPr id="115" name="Рисунок 34" descr="https://www.pro-trade.by/upload/iblock/37f/37f5a6c879241f0ab44d6cbafbed0c0a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0" y="33899475"/>
          <a:ext cx="466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49</xdr:row>
      <xdr:rowOff>9525</xdr:rowOff>
    </xdr:from>
    <xdr:to>
      <xdr:col>3</xdr:col>
      <xdr:colOff>1381125</xdr:colOff>
      <xdr:row>49</xdr:row>
      <xdr:rowOff>1133475</xdr:rowOff>
    </xdr:to>
    <xdr:pic>
      <xdr:nvPicPr>
        <xdr:cNvPr id="116" name="Рисунок 35" descr="https://www.pro-trade.by/upload/iblock/8f0/8f03c24b2a432e50a299f5775124ff8d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62800" y="34871025"/>
          <a:ext cx="466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50</xdr:row>
      <xdr:rowOff>9525</xdr:rowOff>
    </xdr:from>
    <xdr:to>
      <xdr:col>3</xdr:col>
      <xdr:colOff>1400175</xdr:colOff>
      <xdr:row>50</xdr:row>
      <xdr:rowOff>1400175</xdr:rowOff>
    </xdr:to>
    <xdr:pic>
      <xdr:nvPicPr>
        <xdr:cNvPr id="117" name="Рисунок 36" descr="https://www.pro-trade.by/upload/iblock/26e/26ede8eae172d0570a0a594b7944b27b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72325" y="36042600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942975</xdr:colOff>
      <xdr:row>51</xdr:row>
      <xdr:rowOff>19050</xdr:rowOff>
    </xdr:from>
    <xdr:to>
      <xdr:col>3</xdr:col>
      <xdr:colOff>1343025</xdr:colOff>
      <xdr:row>51</xdr:row>
      <xdr:rowOff>876300</xdr:rowOff>
    </xdr:to>
    <xdr:pic>
      <xdr:nvPicPr>
        <xdr:cNvPr id="118" name="Рисунок 37" descr="https://www.pro-trade.by/upload/iblock/75c/75c0f0efac902594007fbccaef1bb6f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91375" y="37480875"/>
          <a:ext cx="4000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952500</xdr:colOff>
      <xdr:row>52</xdr:row>
      <xdr:rowOff>19050</xdr:rowOff>
    </xdr:from>
    <xdr:to>
      <xdr:col>3</xdr:col>
      <xdr:colOff>1323975</xdr:colOff>
      <xdr:row>52</xdr:row>
      <xdr:rowOff>1266825</xdr:rowOff>
    </xdr:to>
    <xdr:pic>
      <xdr:nvPicPr>
        <xdr:cNvPr id="119" name="Рисунок 38" descr="https://www.pro-trade.by/upload/iblock/dde/dde287445c6d03f31bbbb6bf405ded48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51" t="2222" r="4651" b="740"/>
        <a:stretch>
          <a:fillRect/>
        </a:stretch>
      </xdr:blipFill>
      <xdr:spPr bwMode="auto">
        <a:xfrm>
          <a:off x="7200900" y="38385750"/>
          <a:ext cx="3714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53</xdr:row>
      <xdr:rowOff>28575</xdr:rowOff>
    </xdr:from>
    <xdr:to>
      <xdr:col>3</xdr:col>
      <xdr:colOff>1533525</xdr:colOff>
      <xdr:row>53</xdr:row>
      <xdr:rowOff>885825</xdr:rowOff>
    </xdr:to>
    <xdr:pic>
      <xdr:nvPicPr>
        <xdr:cNvPr id="120" name="Рисунок 39" descr="https://www.pro-trade.by/upload/iblock/d3a/d3a42340a2a354ac315c5b9a76214579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82" t="2150" r="3847" b="1076"/>
        <a:stretch>
          <a:fillRect/>
        </a:stretch>
      </xdr:blipFill>
      <xdr:spPr bwMode="auto">
        <a:xfrm>
          <a:off x="7077075" y="39728775"/>
          <a:ext cx="704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54</xdr:row>
      <xdr:rowOff>19050</xdr:rowOff>
    </xdr:from>
    <xdr:to>
      <xdr:col>3</xdr:col>
      <xdr:colOff>1533525</xdr:colOff>
      <xdr:row>54</xdr:row>
      <xdr:rowOff>1285875</xdr:rowOff>
    </xdr:to>
    <xdr:pic>
      <xdr:nvPicPr>
        <xdr:cNvPr id="121" name="Рисунок 40" descr="https://www.pro-trade.by/upload/iblock/593/59328b03c808398f4771bc24e9f4fc9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82" t="1471" r="1282" b="735"/>
        <a:stretch>
          <a:fillRect/>
        </a:stretch>
      </xdr:blipFill>
      <xdr:spPr bwMode="auto">
        <a:xfrm>
          <a:off x="7058025" y="40643175"/>
          <a:ext cx="7239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55</xdr:row>
      <xdr:rowOff>38100</xdr:rowOff>
    </xdr:from>
    <xdr:to>
      <xdr:col>3</xdr:col>
      <xdr:colOff>1285875</xdr:colOff>
      <xdr:row>55</xdr:row>
      <xdr:rowOff>857250</xdr:rowOff>
    </xdr:to>
    <xdr:pic>
      <xdr:nvPicPr>
        <xdr:cNvPr id="122" name="Рисунок 41" descr="https://www.pro-trade.by/upload/iblock/520/52074f79a94d14eca64d1c3326e80e74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78" t="3261" r="2438" b="3261"/>
        <a:stretch>
          <a:fillRect/>
        </a:stretch>
      </xdr:blipFill>
      <xdr:spPr bwMode="auto">
        <a:xfrm>
          <a:off x="7172325" y="41995725"/>
          <a:ext cx="361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942975</xdr:colOff>
      <xdr:row>56</xdr:row>
      <xdr:rowOff>19050</xdr:rowOff>
    </xdr:from>
    <xdr:to>
      <xdr:col>3</xdr:col>
      <xdr:colOff>1314450</xdr:colOff>
      <xdr:row>56</xdr:row>
      <xdr:rowOff>1257300</xdr:rowOff>
    </xdr:to>
    <xdr:pic>
      <xdr:nvPicPr>
        <xdr:cNvPr id="123" name="Рисунок 42" descr="https://www.pro-trade.by/upload/iblock/76d/76d56912a8e1cf7d5f2b7d02ef2bc3b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76" t="1505" r="2325" b="752"/>
        <a:stretch>
          <a:fillRect/>
        </a:stretch>
      </xdr:blipFill>
      <xdr:spPr bwMode="auto">
        <a:xfrm>
          <a:off x="7191375" y="42900600"/>
          <a:ext cx="371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57</xdr:row>
      <xdr:rowOff>28575</xdr:rowOff>
    </xdr:from>
    <xdr:to>
      <xdr:col>3</xdr:col>
      <xdr:colOff>1476375</xdr:colOff>
      <xdr:row>57</xdr:row>
      <xdr:rowOff>885825</xdr:rowOff>
    </xdr:to>
    <xdr:pic>
      <xdr:nvPicPr>
        <xdr:cNvPr id="124" name="Рисунок 43" descr="https://www.pro-trade.by/upload/iblock/2b4/2b4628d8ccb50e1e02f0e0333c2b410e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3" t="3159" r="2563" b="2106"/>
        <a:stretch>
          <a:fillRect/>
        </a:stretch>
      </xdr:blipFill>
      <xdr:spPr bwMode="auto">
        <a:xfrm>
          <a:off x="7019925" y="44196000"/>
          <a:ext cx="704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58</xdr:row>
      <xdr:rowOff>9525</xdr:rowOff>
    </xdr:from>
    <xdr:to>
      <xdr:col>3</xdr:col>
      <xdr:colOff>1495425</xdr:colOff>
      <xdr:row>58</xdr:row>
      <xdr:rowOff>1276350</xdr:rowOff>
    </xdr:to>
    <xdr:pic>
      <xdr:nvPicPr>
        <xdr:cNvPr id="125" name="Рисунок 44" descr="https://www.pro-trade.by/upload/iblock/b22/b2246760aee05a33c0b0791a4a3731c9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31" t="1471" r="1265" b="735"/>
        <a:stretch>
          <a:fillRect/>
        </a:stretch>
      </xdr:blipFill>
      <xdr:spPr bwMode="auto">
        <a:xfrm>
          <a:off x="7019925" y="45110400"/>
          <a:ext cx="7239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981075</xdr:colOff>
      <xdr:row>63</xdr:row>
      <xdr:rowOff>19050</xdr:rowOff>
    </xdr:from>
    <xdr:to>
      <xdr:col>3</xdr:col>
      <xdr:colOff>1323975</xdr:colOff>
      <xdr:row>63</xdr:row>
      <xdr:rowOff>857250</xdr:rowOff>
    </xdr:to>
    <xdr:pic>
      <xdr:nvPicPr>
        <xdr:cNvPr id="126" name="Рисунок 46" descr="https://www.pro-trade.by/upload/iblock/cd9/cd9ac4325d3c56117060ecf7fd57803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3" t="2150" r="5128" b="3226"/>
        <a:stretch>
          <a:fillRect/>
        </a:stretch>
      </xdr:blipFill>
      <xdr:spPr bwMode="auto">
        <a:xfrm>
          <a:off x="7229475" y="51625500"/>
          <a:ext cx="342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971550</xdr:colOff>
      <xdr:row>64</xdr:row>
      <xdr:rowOff>19050</xdr:rowOff>
    </xdr:from>
    <xdr:to>
      <xdr:col>3</xdr:col>
      <xdr:colOff>1333500</xdr:colOff>
      <xdr:row>64</xdr:row>
      <xdr:rowOff>1266825</xdr:rowOff>
    </xdr:to>
    <xdr:pic>
      <xdr:nvPicPr>
        <xdr:cNvPr id="127" name="Рисунок 47" descr="https://www.pro-trade.by/upload/iblock/591/59131b630a68df3fbe2b6cedaad22b5e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22" r="7317" b="740"/>
        <a:stretch>
          <a:fillRect/>
        </a:stretch>
      </xdr:blipFill>
      <xdr:spPr bwMode="auto">
        <a:xfrm>
          <a:off x="7219950" y="52549425"/>
          <a:ext cx="361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65</xdr:row>
      <xdr:rowOff>9525</xdr:rowOff>
    </xdr:from>
    <xdr:to>
      <xdr:col>3</xdr:col>
      <xdr:colOff>1476375</xdr:colOff>
      <xdr:row>65</xdr:row>
      <xdr:rowOff>895350</xdr:rowOff>
    </xdr:to>
    <xdr:pic>
      <xdr:nvPicPr>
        <xdr:cNvPr id="128" name="Рисунок 48" descr="https://www.pro-trade.by/upload/iblock/f53/f53c6824d81c27762e102485de28ba3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19925" y="53863875"/>
          <a:ext cx="704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733425</xdr:colOff>
      <xdr:row>66</xdr:row>
      <xdr:rowOff>28575</xdr:rowOff>
    </xdr:from>
    <xdr:to>
      <xdr:col>3</xdr:col>
      <xdr:colOff>1495425</xdr:colOff>
      <xdr:row>66</xdr:row>
      <xdr:rowOff>1333500</xdr:rowOff>
    </xdr:to>
    <xdr:pic>
      <xdr:nvPicPr>
        <xdr:cNvPr id="129" name="Рисунок 49" descr="https://www.pro-trade.by/upload/iblock/248/2480348d22058cdd9e38f4aba2483384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81825" y="54806850"/>
          <a:ext cx="7620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59</xdr:row>
      <xdr:rowOff>28575</xdr:rowOff>
    </xdr:from>
    <xdr:to>
      <xdr:col>3</xdr:col>
      <xdr:colOff>1428750</xdr:colOff>
      <xdr:row>59</xdr:row>
      <xdr:rowOff>1314450</xdr:rowOff>
    </xdr:to>
    <xdr:pic>
      <xdr:nvPicPr>
        <xdr:cNvPr id="130" name="Рисунок 5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90" t="1060"/>
        <a:stretch>
          <a:fillRect/>
        </a:stretch>
      </xdr:blipFill>
      <xdr:spPr bwMode="auto">
        <a:xfrm>
          <a:off x="7153275" y="46453425"/>
          <a:ext cx="523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60</xdr:row>
      <xdr:rowOff>9525</xdr:rowOff>
    </xdr:from>
    <xdr:to>
      <xdr:col>3</xdr:col>
      <xdr:colOff>1419225</xdr:colOff>
      <xdr:row>60</xdr:row>
      <xdr:rowOff>1314450</xdr:rowOff>
    </xdr:to>
    <xdr:pic>
      <xdr:nvPicPr>
        <xdr:cNvPr id="131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090" t="-406"/>
        <a:stretch>
          <a:fillRect/>
        </a:stretch>
      </xdr:blipFill>
      <xdr:spPr bwMode="auto">
        <a:xfrm>
          <a:off x="7143750" y="47786925"/>
          <a:ext cx="5238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61</xdr:row>
      <xdr:rowOff>19050</xdr:rowOff>
    </xdr:from>
    <xdr:to>
      <xdr:col>3</xdr:col>
      <xdr:colOff>1647825</xdr:colOff>
      <xdr:row>61</xdr:row>
      <xdr:rowOff>1095375</xdr:rowOff>
    </xdr:to>
    <xdr:grpSp>
      <xdr:nvGrpSpPr>
        <xdr:cNvPr id="132" name="Group 92"/>
        <xdr:cNvGrpSpPr>
          <a:grpSpLocks/>
        </xdr:cNvGrpSpPr>
      </xdr:nvGrpSpPr>
      <xdr:grpSpPr bwMode="auto">
        <a:xfrm>
          <a:off x="6896100" y="49139475"/>
          <a:ext cx="1000125" cy="1076325"/>
          <a:chOff x="804" y="8179"/>
          <a:chExt cx="105" cy="137"/>
        </a:xfrm>
      </xdr:grpSpPr>
      <xdr:pic>
        <xdr:nvPicPr>
          <xdr:cNvPr id="133" name="Рисунок 52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50090" t="-406"/>
          <a:stretch>
            <a:fillRect/>
          </a:stretch>
        </xdr:blipFill>
        <xdr:spPr bwMode="auto">
          <a:xfrm>
            <a:off x="804" y="8179"/>
            <a:ext cx="54" cy="1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-406" r="50090"/>
          <a:stretch>
            <a:fillRect/>
          </a:stretch>
        </xdr:blipFill>
        <xdr:spPr bwMode="auto">
          <a:xfrm>
            <a:off x="855" y="8179"/>
            <a:ext cx="54" cy="1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647700</xdr:colOff>
      <xdr:row>62</xdr:row>
      <xdr:rowOff>9525</xdr:rowOff>
    </xdr:from>
    <xdr:to>
      <xdr:col>3</xdr:col>
      <xdr:colOff>1657350</xdr:colOff>
      <xdr:row>62</xdr:row>
      <xdr:rowOff>1314450</xdr:rowOff>
    </xdr:to>
    <xdr:grpSp>
      <xdr:nvGrpSpPr>
        <xdr:cNvPr id="135" name="Group 91"/>
        <xdr:cNvGrpSpPr>
          <a:grpSpLocks/>
        </xdr:cNvGrpSpPr>
      </xdr:nvGrpSpPr>
      <xdr:grpSpPr bwMode="auto">
        <a:xfrm>
          <a:off x="6896100" y="50272950"/>
          <a:ext cx="1009650" cy="1304925"/>
          <a:chOff x="817" y="8371"/>
          <a:chExt cx="106" cy="137"/>
        </a:xfrm>
      </xdr:grpSpPr>
      <xdr:pic>
        <xdr:nvPicPr>
          <xdr:cNvPr id="136" name="Рисунок 54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50090" t="-406"/>
          <a:stretch>
            <a:fillRect/>
          </a:stretch>
        </xdr:blipFill>
        <xdr:spPr bwMode="auto">
          <a:xfrm>
            <a:off x="817" y="8371"/>
            <a:ext cx="55" cy="1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7" name="Рисунок 55"/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-406" r="50090"/>
          <a:stretch>
            <a:fillRect/>
          </a:stretch>
        </xdr:blipFill>
        <xdr:spPr bwMode="auto">
          <a:xfrm>
            <a:off x="868" y="8371"/>
            <a:ext cx="55" cy="1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647700</xdr:colOff>
      <xdr:row>67</xdr:row>
      <xdr:rowOff>38100</xdr:rowOff>
    </xdr:from>
    <xdr:to>
      <xdr:col>3</xdr:col>
      <xdr:colOff>1628775</xdr:colOff>
      <xdr:row>67</xdr:row>
      <xdr:rowOff>304800</xdr:rowOff>
    </xdr:to>
    <xdr:pic>
      <xdr:nvPicPr>
        <xdr:cNvPr id="138" name="Рисунок 56" descr="https://www.pro-trade.by/upload/iblock/511/5116bcf7dfb57ee1efddbd04710165d7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467" t="54193" r="20744" b="27742"/>
        <a:stretch>
          <a:fillRect/>
        </a:stretch>
      </xdr:blipFill>
      <xdr:spPr bwMode="auto">
        <a:xfrm>
          <a:off x="6896100" y="56168925"/>
          <a:ext cx="981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68</xdr:row>
      <xdr:rowOff>47625</xdr:rowOff>
    </xdr:from>
    <xdr:to>
      <xdr:col>3</xdr:col>
      <xdr:colOff>1685925</xdr:colOff>
      <xdr:row>68</xdr:row>
      <xdr:rowOff>323850</xdr:rowOff>
    </xdr:to>
    <xdr:pic>
      <xdr:nvPicPr>
        <xdr:cNvPr id="139" name="Рисунок 57" descr="https://www.pro-trade.by/upload/iblock/1b1/1b176763601c3b54b3fe1759d75fd44f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73" t="54839" r="14438" b="26451"/>
        <a:stretch>
          <a:fillRect/>
        </a:stretch>
      </xdr:blipFill>
      <xdr:spPr bwMode="auto">
        <a:xfrm>
          <a:off x="6677025" y="56492775"/>
          <a:ext cx="1257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69</xdr:row>
      <xdr:rowOff>38100</xdr:rowOff>
    </xdr:from>
    <xdr:to>
      <xdr:col>3</xdr:col>
      <xdr:colOff>1866900</xdr:colOff>
      <xdr:row>69</xdr:row>
      <xdr:rowOff>352425</xdr:rowOff>
    </xdr:to>
    <xdr:pic>
      <xdr:nvPicPr>
        <xdr:cNvPr id="140" name="Рисунок 58" descr="https://www.pro-trade.by/upload/iblock/7c5/7c55a40c38e56f621568a41e7d259aa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15" t="55484" r="8511" b="23225"/>
        <a:stretch>
          <a:fillRect/>
        </a:stretch>
      </xdr:blipFill>
      <xdr:spPr bwMode="auto">
        <a:xfrm>
          <a:off x="6600825" y="56816625"/>
          <a:ext cx="15144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70</xdr:row>
      <xdr:rowOff>28575</xdr:rowOff>
    </xdr:from>
    <xdr:to>
      <xdr:col>3</xdr:col>
      <xdr:colOff>1924050</xdr:colOff>
      <xdr:row>70</xdr:row>
      <xdr:rowOff>352425</xdr:rowOff>
    </xdr:to>
    <xdr:pic>
      <xdr:nvPicPr>
        <xdr:cNvPr id="141" name="Рисунок 59" descr="https://www.pro-trade.by/upload/iblock/f6e/f6ea0ab271ddceb6082a76460c167e28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56" t="53548" r="5319" b="24516"/>
        <a:stretch>
          <a:fillRect/>
        </a:stretch>
      </xdr:blipFill>
      <xdr:spPr bwMode="auto">
        <a:xfrm>
          <a:off x="6553200" y="57150000"/>
          <a:ext cx="1619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71</xdr:row>
      <xdr:rowOff>28575</xdr:rowOff>
    </xdr:from>
    <xdr:to>
      <xdr:col>3</xdr:col>
      <xdr:colOff>1857375</xdr:colOff>
      <xdr:row>71</xdr:row>
      <xdr:rowOff>333375</xdr:rowOff>
    </xdr:to>
    <xdr:pic>
      <xdr:nvPicPr>
        <xdr:cNvPr id="142" name="Рисунок 60" descr="https://www.pro-trade.by/upload/iblock/f42/f425e1662a8e2b6488095aacf75aa17a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13" t="51613" r="3209" b="27742"/>
        <a:stretch>
          <a:fillRect/>
        </a:stretch>
      </xdr:blipFill>
      <xdr:spPr bwMode="auto">
        <a:xfrm>
          <a:off x="6467475" y="57502425"/>
          <a:ext cx="16383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72</xdr:row>
      <xdr:rowOff>28575</xdr:rowOff>
    </xdr:from>
    <xdr:to>
      <xdr:col>3</xdr:col>
      <xdr:colOff>1952625</xdr:colOff>
      <xdr:row>72</xdr:row>
      <xdr:rowOff>333375</xdr:rowOff>
    </xdr:to>
    <xdr:pic>
      <xdr:nvPicPr>
        <xdr:cNvPr id="143" name="Рисунок 61" descr="https://www.pro-trade.by/upload/iblock/979/9792c117795e08854618703df35bdb3d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34" t="50322" r="3743" b="29033"/>
        <a:stretch>
          <a:fillRect/>
        </a:stretch>
      </xdr:blipFill>
      <xdr:spPr bwMode="auto">
        <a:xfrm>
          <a:off x="6496050" y="57826275"/>
          <a:ext cx="1704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666750</xdr:colOff>
      <xdr:row>73</xdr:row>
      <xdr:rowOff>28575</xdr:rowOff>
    </xdr:from>
    <xdr:to>
      <xdr:col>3</xdr:col>
      <xdr:colOff>1666875</xdr:colOff>
      <xdr:row>73</xdr:row>
      <xdr:rowOff>323850</xdr:rowOff>
    </xdr:to>
    <xdr:pic>
      <xdr:nvPicPr>
        <xdr:cNvPr id="144" name="Рисунок 62" descr="https://www.pro-trade.by/upload/iblock/149/14931229de916785d521c1aebcfb1f5d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73" t="56775" r="21277" b="23225"/>
        <a:stretch>
          <a:fillRect/>
        </a:stretch>
      </xdr:blipFill>
      <xdr:spPr bwMode="auto">
        <a:xfrm>
          <a:off x="6915150" y="58178700"/>
          <a:ext cx="10001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74</xdr:row>
      <xdr:rowOff>28575</xdr:rowOff>
    </xdr:from>
    <xdr:to>
      <xdr:col>3</xdr:col>
      <xdr:colOff>1771650</xdr:colOff>
      <xdr:row>74</xdr:row>
      <xdr:rowOff>361950</xdr:rowOff>
    </xdr:to>
    <xdr:pic>
      <xdr:nvPicPr>
        <xdr:cNvPr id="145" name="Рисунок 63" descr="https://www.pro-trade.by/upload/iblock/684/684b1485d0471053f04ba66ddb149b9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765" t="58064" r="13904" b="19354"/>
        <a:stretch>
          <a:fillRect/>
        </a:stretch>
      </xdr:blipFill>
      <xdr:spPr bwMode="auto">
        <a:xfrm>
          <a:off x="6696075" y="58502550"/>
          <a:ext cx="1323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75</xdr:row>
      <xdr:rowOff>28575</xdr:rowOff>
    </xdr:from>
    <xdr:to>
      <xdr:col>3</xdr:col>
      <xdr:colOff>1590675</xdr:colOff>
      <xdr:row>75</xdr:row>
      <xdr:rowOff>285750</xdr:rowOff>
    </xdr:to>
    <xdr:pic>
      <xdr:nvPicPr>
        <xdr:cNvPr id="146" name="Рисунок 64" descr="https://www.pro-trade.by/upload/iblock/511/5116bcf7dfb57ee1efddbd04710165d7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000" t="54839" r="21277" b="27742"/>
        <a:stretch>
          <a:fillRect/>
        </a:stretch>
      </xdr:blipFill>
      <xdr:spPr bwMode="auto">
        <a:xfrm>
          <a:off x="6877050" y="58874025"/>
          <a:ext cx="9620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76</xdr:row>
      <xdr:rowOff>28575</xdr:rowOff>
    </xdr:from>
    <xdr:to>
      <xdr:col>3</xdr:col>
      <xdr:colOff>1762125</xdr:colOff>
      <xdr:row>76</xdr:row>
      <xdr:rowOff>304800</xdr:rowOff>
    </xdr:to>
    <xdr:pic>
      <xdr:nvPicPr>
        <xdr:cNvPr id="147" name="Рисунок 65" descr="https://www.pro-trade.by/upload/iblock/1b1/1b176763601c3b54b3fe1759d75fd44f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425" t="54839" r="13831" b="26451"/>
        <a:stretch>
          <a:fillRect/>
        </a:stretch>
      </xdr:blipFill>
      <xdr:spPr bwMode="auto">
        <a:xfrm>
          <a:off x="6743700" y="59169300"/>
          <a:ext cx="1266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77</xdr:row>
      <xdr:rowOff>28575</xdr:rowOff>
    </xdr:from>
    <xdr:to>
      <xdr:col>3</xdr:col>
      <xdr:colOff>1885950</xdr:colOff>
      <xdr:row>77</xdr:row>
      <xdr:rowOff>352425</xdr:rowOff>
    </xdr:to>
    <xdr:pic>
      <xdr:nvPicPr>
        <xdr:cNvPr id="148" name="Рисунок 66" descr="https://www.pro-trade.by/upload/iblock/7c5/7c55a40c38e56f621568a41e7d259aa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46" t="55484" r="9042" b="22580"/>
        <a:stretch>
          <a:fillRect/>
        </a:stretch>
      </xdr:blipFill>
      <xdr:spPr bwMode="auto">
        <a:xfrm>
          <a:off x="6638925" y="59493150"/>
          <a:ext cx="1495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78</xdr:row>
      <xdr:rowOff>28575</xdr:rowOff>
    </xdr:from>
    <xdr:to>
      <xdr:col>3</xdr:col>
      <xdr:colOff>1924050</xdr:colOff>
      <xdr:row>78</xdr:row>
      <xdr:rowOff>352425</xdr:rowOff>
    </xdr:to>
    <xdr:pic>
      <xdr:nvPicPr>
        <xdr:cNvPr id="149" name="Рисунок 67" descr="https://www.pro-trade.by/upload/iblock/f6e/f6ea0ab271ddceb6082a76460c167e28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23" t="53548" r="4787" b="24516"/>
        <a:stretch>
          <a:fillRect/>
        </a:stretch>
      </xdr:blipFill>
      <xdr:spPr bwMode="auto">
        <a:xfrm>
          <a:off x="6534150" y="59845575"/>
          <a:ext cx="1638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79</xdr:row>
      <xdr:rowOff>28575</xdr:rowOff>
    </xdr:from>
    <xdr:to>
      <xdr:col>3</xdr:col>
      <xdr:colOff>1914525</xdr:colOff>
      <xdr:row>79</xdr:row>
      <xdr:rowOff>323850</xdr:rowOff>
    </xdr:to>
    <xdr:pic>
      <xdr:nvPicPr>
        <xdr:cNvPr id="150" name="Рисунок 68" descr="https://www.pro-trade.by/upload/iblock/f42/f425e1662a8e2b6488095aacf75aa17a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13" t="51613" r="3743" b="28387"/>
        <a:stretch>
          <a:fillRect/>
        </a:stretch>
      </xdr:blipFill>
      <xdr:spPr bwMode="auto">
        <a:xfrm>
          <a:off x="6534150" y="60188475"/>
          <a:ext cx="1628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80</xdr:row>
      <xdr:rowOff>28575</xdr:rowOff>
    </xdr:from>
    <xdr:to>
      <xdr:col>3</xdr:col>
      <xdr:colOff>1990725</xdr:colOff>
      <xdr:row>80</xdr:row>
      <xdr:rowOff>314325</xdr:rowOff>
    </xdr:to>
    <xdr:pic>
      <xdr:nvPicPr>
        <xdr:cNvPr id="151" name="Рисунок 69" descr="https://www.pro-trade.by/upload/iblock/979/9792c117795e08854618703df35bdb3d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34" t="50967" r="4279" b="29678"/>
        <a:stretch>
          <a:fillRect/>
        </a:stretch>
      </xdr:blipFill>
      <xdr:spPr bwMode="auto">
        <a:xfrm>
          <a:off x="6543675" y="60502800"/>
          <a:ext cx="16954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81</xdr:row>
      <xdr:rowOff>28575</xdr:rowOff>
    </xdr:from>
    <xdr:to>
      <xdr:col>3</xdr:col>
      <xdr:colOff>1609725</xdr:colOff>
      <xdr:row>81</xdr:row>
      <xdr:rowOff>323850</xdr:rowOff>
    </xdr:to>
    <xdr:pic>
      <xdr:nvPicPr>
        <xdr:cNvPr id="152" name="Рисунок 70" descr="https://www.pro-trade.by/upload/iblock/149/14931229de916785d521c1aebcfb1f5d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73" t="56775" r="21277" b="23225"/>
        <a:stretch>
          <a:fillRect/>
        </a:stretch>
      </xdr:blipFill>
      <xdr:spPr bwMode="auto">
        <a:xfrm>
          <a:off x="6858000" y="60817125"/>
          <a:ext cx="10001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82</xdr:row>
      <xdr:rowOff>28575</xdr:rowOff>
    </xdr:from>
    <xdr:to>
      <xdr:col>3</xdr:col>
      <xdr:colOff>1714500</xdr:colOff>
      <xdr:row>82</xdr:row>
      <xdr:rowOff>361950</xdr:rowOff>
    </xdr:to>
    <xdr:pic>
      <xdr:nvPicPr>
        <xdr:cNvPr id="153" name="Рисунок 71" descr="https://www.pro-trade.by/upload/iblock/684/684b1485d0471053f04ba66ddb149b9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834" t="58064" r="14438" b="19354"/>
        <a:stretch>
          <a:fillRect/>
        </a:stretch>
      </xdr:blipFill>
      <xdr:spPr bwMode="auto">
        <a:xfrm>
          <a:off x="6667500" y="61150500"/>
          <a:ext cx="1295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2</xdr:row>
      <xdr:rowOff>28575</xdr:rowOff>
    </xdr:from>
    <xdr:to>
      <xdr:col>3</xdr:col>
      <xdr:colOff>1419225</xdr:colOff>
      <xdr:row>2</xdr:row>
      <xdr:rowOff>857250</xdr:rowOff>
    </xdr:to>
    <xdr:pic>
      <xdr:nvPicPr>
        <xdr:cNvPr id="154" name="Рисунок 72" descr="https://www.pro-trade.by/upload/iblock/bc3/bc341e5b3f433f2c5861e22d150f8c5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97" t="45323" r="35600" b="8495"/>
        <a:stretch>
          <a:fillRect/>
        </a:stretch>
      </xdr:blipFill>
      <xdr:spPr bwMode="auto">
        <a:xfrm>
          <a:off x="6896100" y="952500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83</xdr:row>
      <xdr:rowOff>28575</xdr:rowOff>
    </xdr:from>
    <xdr:to>
      <xdr:col>3</xdr:col>
      <xdr:colOff>1857375</xdr:colOff>
      <xdr:row>83</xdr:row>
      <xdr:rowOff>381000</xdr:rowOff>
    </xdr:to>
    <xdr:pic>
      <xdr:nvPicPr>
        <xdr:cNvPr id="155" name="Рисунок 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38900" y="61502925"/>
          <a:ext cx="1666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84</xdr:row>
      <xdr:rowOff>28575</xdr:rowOff>
    </xdr:from>
    <xdr:to>
      <xdr:col>3</xdr:col>
      <xdr:colOff>1914525</xdr:colOff>
      <xdr:row>84</xdr:row>
      <xdr:rowOff>381000</xdr:rowOff>
    </xdr:to>
    <xdr:pic>
      <xdr:nvPicPr>
        <xdr:cNvPr id="156" name="Рисунок 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96050" y="61883925"/>
          <a:ext cx="1666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85</xdr:row>
      <xdr:rowOff>28575</xdr:rowOff>
    </xdr:from>
    <xdr:to>
      <xdr:col>3</xdr:col>
      <xdr:colOff>1695450</xdr:colOff>
      <xdr:row>85</xdr:row>
      <xdr:rowOff>323850</xdr:rowOff>
    </xdr:to>
    <xdr:pic>
      <xdr:nvPicPr>
        <xdr:cNvPr id="157" name="Рисунок 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43700" y="62274450"/>
          <a:ext cx="1200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542925</xdr:colOff>
      <xdr:row>86</xdr:row>
      <xdr:rowOff>28575</xdr:rowOff>
    </xdr:from>
    <xdr:to>
      <xdr:col>3</xdr:col>
      <xdr:colOff>1743075</xdr:colOff>
      <xdr:row>86</xdr:row>
      <xdr:rowOff>333375</xdr:rowOff>
    </xdr:to>
    <xdr:pic>
      <xdr:nvPicPr>
        <xdr:cNvPr id="158" name="Рисунок 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91325" y="62607825"/>
          <a:ext cx="1200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1543050</xdr:colOff>
      <xdr:row>5</xdr:row>
      <xdr:rowOff>28575</xdr:rowOff>
    </xdr:from>
    <xdr:to>
      <xdr:col>3</xdr:col>
      <xdr:colOff>2019300</xdr:colOff>
      <xdr:row>5</xdr:row>
      <xdr:rowOff>676275</xdr:rowOff>
    </xdr:to>
    <xdr:pic>
      <xdr:nvPicPr>
        <xdr:cNvPr id="159" name="Рисунок 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91450" y="4095750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1533525</xdr:colOff>
      <xdr:row>6</xdr:row>
      <xdr:rowOff>9525</xdr:rowOff>
    </xdr:from>
    <xdr:to>
      <xdr:col>3</xdr:col>
      <xdr:colOff>2009775</xdr:colOff>
      <xdr:row>6</xdr:row>
      <xdr:rowOff>676275</xdr:rowOff>
    </xdr:to>
    <xdr:pic>
      <xdr:nvPicPr>
        <xdr:cNvPr id="160" name="Рисунок 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81925" y="4762500"/>
          <a:ext cx="476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5</xdr:row>
      <xdr:rowOff>19050</xdr:rowOff>
    </xdr:from>
    <xdr:to>
      <xdr:col>3</xdr:col>
      <xdr:colOff>1257300</xdr:colOff>
      <xdr:row>6</xdr:row>
      <xdr:rowOff>676275</xdr:rowOff>
    </xdr:to>
    <xdr:pic>
      <xdr:nvPicPr>
        <xdr:cNvPr id="161" name="Рисунок 17" descr="https://www.pro-trade.by/upload/iblock/485/485691d297199444bc2e733ddc444b9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019" t="2580" r="23529" b="5807"/>
        <a:stretch>
          <a:fillRect/>
        </a:stretch>
      </xdr:blipFill>
      <xdr:spPr bwMode="auto">
        <a:xfrm>
          <a:off x="6496050" y="4086225"/>
          <a:ext cx="10096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7</xdr:row>
      <xdr:rowOff>28575</xdr:rowOff>
    </xdr:from>
    <xdr:to>
      <xdr:col>3</xdr:col>
      <xdr:colOff>1619250</xdr:colOff>
      <xdr:row>7</xdr:row>
      <xdr:rowOff>1228725</xdr:rowOff>
    </xdr:to>
    <xdr:pic>
      <xdr:nvPicPr>
        <xdr:cNvPr id="162" name="Рисунок 2"/>
        <xdr:cNvPicPr>
          <a:picLocks noChangeAspect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2" t="775" r="2702" b="1550"/>
        <a:stretch>
          <a:fillRect/>
        </a:stretch>
      </xdr:blipFill>
      <xdr:spPr bwMode="auto">
        <a:xfrm>
          <a:off x="6858000" y="5467350"/>
          <a:ext cx="1009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733425</xdr:colOff>
      <xdr:row>8</xdr:row>
      <xdr:rowOff>28575</xdr:rowOff>
    </xdr:from>
    <xdr:to>
      <xdr:col>3</xdr:col>
      <xdr:colOff>1724025</xdr:colOff>
      <xdr:row>8</xdr:row>
      <xdr:rowOff>1162050</xdr:rowOff>
    </xdr:to>
    <xdr:pic>
      <xdr:nvPicPr>
        <xdr:cNvPr id="163" name="Рисунок 17"/>
        <xdr:cNvPicPr>
          <a:picLocks noChangeAspect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27" t="1613" r="2727" b="2420"/>
        <a:stretch>
          <a:fillRect/>
        </a:stretch>
      </xdr:blipFill>
      <xdr:spPr bwMode="auto">
        <a:xfrm>
          <a:off x="6981825" y="6715125"/>
          <a:ext cx="9906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9"/>
  <sheetViews>
    <sheetView tabSelected="1" view="pageBreakPreview" zoomScale="85" zoomScaleNormal="70" zoomScaleSheetLayoutView="85" workbookViewId="0">
      <selection activeCell="Z9" sqref="Z9"/>
    </sheetView>
  </sheetViews>
  <sheetFormatPr defaultRowHeight="15"/>
  <cols>
    <col min="10" max="11" width="9.85546875" customWidth="1"/>
    <col min="19" max="19" width="0" hidden="1" customWidth="1"/>
    <col min="20" max="22" width="14.85546875" hidden="1" customWidth="1"/>
    <col min="24" max="25" width="17" style="338" customWidth="1"/>
    <col min="26" max="26" width="9.140625" style="338"/>
  </cols>
  <sheetData>
    <row r="1" spans="1:25" ht="15" customHeight="1">
      <c r="A1" s="135" t="s">
        <v>444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7"/>
      <c r="X1" s="337" t="s">
        <v>321</v>
      </c>
      <c r="Y1" s="337" t="s">
        <v>320</v>
      </c>
    </row>
    <row r="2" spans="1:25" ht="15" customHeight="1" thickBo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40"/>
      <c r="X2" s="337"/>
      <c r="Y2" s="337"/>
    </row>
    <row r="3" spans="1:25">
      <c r="A3" s="159" t="s">
        <v>462</v>
      </c>
      <c r="B3" s="160"/>
      <c r="C3" s="160"/>
      <c r="D3" s="160"/>
      <c r="E3" s="160"/>
      <c r="F3" s="160"/>
      <c r="G3" s="160"/>
      <c r="H3" s="161"/>
      <c r="I3" s="162" t="s">
        <v>452</v>
      </c>
      <c r="J3" s="163"/>
      <c r="K3" s="163"/>
      <c r="L3" s="163"/>
      <c r="M3" s="163"/>
      <c r="N3" s="163"/>
      <c r="O3" s="163"/>
      <c r="P3" s="163"/>
      <c r="Q3" s="163"/>
      <c r="R3" s="164"/>
      <c r="X3" s="339">
        <v>0</v>
      </c>
      <c r="Y3" s="339">
        <v>0</v>
      </c>
    </row>
    <row r="4" spans="1:25" ht="25.5" customHeight="1">
      <c r="A4" s="141"/>
      <c r="B4" s="142"/>
      <c r="C4" s="147"/>
      <c r="D4" s="148"/>
      <c r="E4" s="147"/>
      <c r="F4" s="148"/>
      <c r="G4" s="147"/>
      <c r="H4" s="153"/>
      <c r="I4" s="156"/>
      <c r="J4" s="148"/>
      <c r="K4" s="147"/>
      <c r="L4" s="148"/>
      <c r="M4" s="147"/>
      <c r="N4" s="148"/>
      <c r="O4" s="147"/>
      <c r="P4" s="148"/>
      <c r="Q4" s="147"/>
      <c r="R4" s="153"/>
      <c r="X4" s="340"/>
      <c r="Y4" s="340"/>
    </row>
    <row r="5" spans="1:25" ht="25.5" customHeight="1">
      <c r="A5" s="143"/>
      <c r="B5" s="144"/>
      <c r="C5" s="149"/>
      <c r="D5" s="150"/>
      <c r="E5" s="149"/>
      <c r="F5" s="150"/>
      <c r="G5" s="149"/>
      <c r="H5" s="154"/>
      <c r="I5" s="157"/>
      <c r="J5" s="150"/>
      <c r="K5" s="149"/>
      <c r="L5" s="150"/>
      <c r="M5" s="149"/>
      <c r="N5" s="150"/>
      <c r="O5" s="149"/>
      <c r="P5" s="150"/>
      <c r="Q5" s="149"/>
      <c r="R5" s="154"/>
    </row>
    <row r="6" spans="1:25" ht="25.5" customHeight="1">
      <c r="A6" s="145"/>
      <c r="B6" s="146"/>
      <c r="C6" s="151"/>
      <c r="D6" s="152"/>
      <c r="E6" s="151"/>
      <c r="F6" s="152"/>
      <c r="G6" s="151"/>
      <c r="H6" s="155"/>
      <c r="I6" s="158"/>
      <c r="J6" s="152"/>
      <c r="K6" s="151"/>
      <c r="L6" s="152"/>
      <c r="M6" s="151"/>
      <c r="N6" s="152"/>
      <c r="O6" s="151"/>
      <c r="P6" s="152"/>
      <c r="Q6" s="151"/>
      <c r="R6" s="155"/>
    </row>
    <row r="7" spans="1:25" ht="30.75" customHeight="1" thickBot="1">
      <c r="A7" s="126" t="s">
        <v>400</v>
      </c>
      <c r="B7" s="127"/>
      <c r="C7" s="128" t="s">
        <v>401</v>
      </c>
      <c r="D7" s="127"/>
      <c r="E7" s="128" t="s">
        <v>447</v>
      </c>
      <c r="F7" s="127"/>
      <c r="G7" s="128" t="s">
        <v>404</v>
      </c>
      <c r="H7" s="129"/>
      <c r="I7" s="126" t="s">
        <v>463</v>
      </c>
      <c r="J7" s="127"/>
      <c r="K7" s="128" t="s">
        <v>456</v>
      </c>
      <c r="L7" s="127"/>
      <c r="M7" s="128" t="s">
        <v>402</v>
      </c>
      <c r="N7" s="127"/>
      <c r="O7" s="128" t="s">
        <v>457</v>
      </c>
      <c r="P7" s="127"/>
      <c r="Q7" s="128" t="s">
        <v>458</v>
      </c>
      <c r="R7" s="129"/>
    </row>
    <row r="8" spans="1:25" ht="42.75" customHeight="1">
      <c r="A8" s="104" t="s">
        <v>464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6"/>
      <c r="M8" s="113"/>
      <c r="N8" s="114"/>
      <c r="O8" s="114"/>
      <c r="P8" s="114"/>
      <c r="Q8" s="114"/>
      <c r="R8" s="115"/>
    </row>
    <row r="9" spans="1:25" ht="34.5" customHeight="1">
      <c r="A9" s="107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9"/>
      <c r="M9" s="116"/>
      <c r="N9" s="117"/>
      <c r="O9" s="117"/>
      <c r="P9" s="117"/>
      <c r="Q9" s="117"/>
      <c r="R9" s="118"/>
    </row>
    <row r="10" spans="1:25" ht="18" customHeight="1">
      <c r="A10" s="107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9"/>
      <c r="M10" s="116"/>
      <c r="N10" s="117"/>
      <c r="O10" s="117"/>
      <c r="P10" s="117"/>
      <c r="Q10" s="117"/>
      <c r="R10" s="118"/>
    </row>
    <row r="11" spans="1:25" ht="42.75" customHeight="1">
      <c r="A11" s="107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9"/>
      <c r="M11" s="116"/>
      <c r="N11" s="117"/>
      <c r="O11" s="117"/>
      <c r="P11" s="117"/>
      <c r="Q11" s="117"/>
      <c r="R11" s="118"/>
    </row>
    <row r="12" spans="1:25" ht="57" customHeight="1">
      <c r="A12" s="107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9"/>
      <c r="M12" s="116"/>
      <c r="N12" s="117"/>
      <c r="O12" s="117"/>
      <c r="P12" s="117"/>
      <c r="Q12" s="117"/>
      <c r="R12" s="118"/>
    </row>
    <row r="13" spans="1:25">
      <c r="A13" s="107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9"/>
      <c r="M13" s="116"/>
      <c r="N13" s="117"/>
      <c r="O13" s="117"/>
      <c r="P13" s="117"/>
      <c r="Q13" s="117"/>
      <c r="R13" s="118"/>
    </row>
    <row r="14" spans="1:25" ht="15.75" thickBot="1">
      <c r="A14" s="110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2"/>
      <c r="M14" s="119"/>
      <c r="N14" s="120"/>
      <c r="O14" s="120"/>
      <c r="P14" s="120"/>
      <c r="Q14" s="120"/>
      <c r="R14" s="121"/>
    </row>
    <row r="15" spans="1:25" ht="18.75">
      <c r="A15" s="122" t="s">
        <v>345</v>
      </c>
      <c r="B15" s="133"/>
      <c r="C15" s="123"/>
      <c r="D15" s="122" t="s">
        <v>372</v>
      </c>
      <c r="E15" s="133"/>
      <c r="F15" s="133"/>
      <c r="G15" s="123"/>
      <c r="H15" s="122" t="s">
        <v>351</v>
      </c>
      <c r="I15" s="123"/>
      <c r="J15" s="124" t="s">
        <v>346</v>
      </c>
      <c r="K15" s="134"/>
      <c r="L15" s="134"/>
      <c r="M15" s="134"/>
      <c r="N15" s="134"/>
      <c r="O15" s="134"/>
      <c r="P15" s="125"/>
      <c r="Q15" s="122" t="s">
        <v>350</v>
      </c>
      <c r="R15" s="123"/>
    </row>
    <row r="16" spans="1:25" ht="18.75">
      <c r="A16" s="124"/>
      <c r="B16" s="134"/>
      <c r="C16" s="125"/>
      <c r="D16" s="124"/>
      <c r="E16" s="134"/>
      <c r="F16" s="134"/>
      <c r="G16" s="125"/>
      <c r="H16" s="124"/>
      <c r="I16" s="125"/>
      <c r="J16" s="130" t="s">
        <v>323</v>
      </c>
      <c r="K16" s="132"/>
      <c r="L16" s="17" t="s">
        <v>451</v>
      </c>
      <c r="M16" s="130" t="s">
        <v>385</v>
      </c>
      <c r="N16" s="131"/>
      <c r="O16" s="132"/>
      <c r="P16" s="17" t="s">
        <v>451</v>
      </c>
      <c r="Q16" s="124"/>
      <c r="R16" s="125"/>
    </row>
    <row r="17" spans="1:22" ht="15.75">
      <c r="A17" s="72" t="s">
        <v>386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4"/>
    </row>
    <row r="18" spans="1:22" ht="30" customHeight="1">
      <c r="A18" s="83" t="s">
        <v>342</v>
      </c>
      <c r="B18" s="84"/>
      <c r="C18" s="85"/>
      <c r="D18" s="83"/>
      <c r="E18" s="84"/>
      <c r="F18" s="84"/>
      <c r="G18" s="85"/>
      <c r="H18" s="75" t="s">
        <v>269</v>
      </c>
      <c r="I18" s="76"/>
      <c r="J18" s="70" t="s">
        <v>2</v>
      </c>
      <c r="K18" s="71"/>
      <c r="L18" s="15">
        <v>1</v>
      </c>
      <c r="M18" s="70" t="s">
        <v>4</v>
      </c>
      <c r="N18" s="77"/>
      <c r="O18" s="71"/>
      <c r="P18" s="15">
        <v>1</v>
      </c>
      <c r="Q18" s="81">
        <f>VLOOKUP(J18,Цены!$A$5:$I$212,9,0)+VLOOKUP(M18,Цены!$A$5:$I$212,9,0)</f>
        <v>15662.399999999998</v>
      </c>
      <c r="R18" s="82"/>
      <c r="T18" s="14" t="s">
        <v>418</v>
      </c>
      <c r="U18" s="14" t="s">
        <v>269</v>
      </c>
      <c r="V18" s="14" t="s">
        <v>431</v>
      </c>
    </row>
    <row r="19" spans="1:22" ht="30" customHeight="1">
      <c r="A19" s="86"/>
      <c r="B19" s="87"/>
      <c r="C19" s="88"/>
      <c r="D19" s="86"/>
      <c r="E19" s="87"/>
      <c r="F19" s="87"/>
      <c r="G19" s="88"/>
      <c r="H19" s="75" t="s">
        <v>270</v>
      </c>
      <c r="I19" s="76"/>
      <c r="J19" s="70" t="s">
        <v>7</v>
      </c>
      <c r="K19" s="71"/>
      <c r="L19" s="15">
        <v>1</v>
      </c>
      <c r="M19" s="70" t="s">
        <v>9</v>
      </c>
      <c r="N19" s="77"/>
      <c r="O19" s="71"/>
      <c r="P19" s="15">
        <v>1</v>
      </c>
      <c r="Q19" s="81">
        <f>VLOOKUP(J19,Цены!$A$5:$I$212,9,0)+VLOOKUP(M19,Цены!$A$5:$I$212,9,0)</f>
        <v>16006.8</v>
      </c>
      <c r="R19" s="82"/>
      <c r="T19" s="14" t="s">
        <v>419</v>
      </c>
      <c r="U19" s="14" t="s">
        <v>270</v>
      </c>
      <c r="V19" s="14" t="s">
        <v>432</v>
      </c>
    </row>
    <row r="20" spans="1:22" ht="30" customHeight="1">
      <c r="A20" s="89"/>
      <c r="B20" s="90"/>
      <c r="C20" s="91"/>
      <c r="D20" s="86"/>
      <c r="E20" s="87"/>
      <c r="F20" s="87"/>
      <c r="G20" s="88"/>
      <c r="H20" s="75" t="s">
        <v>271</v>
      </c>
      <c r="I20" s="76"/>
      <c r="J20" s="70" t="s">
        <v>45</v>
      </c>
      <c r="K20" s="71"/>
      <c r="L20" s="15">
        <v>1</v>
      </c>
      <c r="M20" s="70" t="s">
        <v>17</v>
      </c>
      <c r="N20" s="77"/>
      <c r="O20" s="71"/>
      <c r="P20" s="15">
        <v>1</v>
      </c>
      <c r="Q20" s="81">
        <f>VLOOKUP(J20,Цены!$A$5:$I$212,9,0)+VLOOKUP(M20,Цены!$A$5:$I$212,9,0)</f>
        <v>16592.400000000001</v>
      </c>
      <c r="R20" s="82"/>
      <c r="T20" s="14" t="s">
        <v>420</v>
      </c>
      <c r="U20" s="14" t="s">
        <v>271</v>
      </c>
      <c r="V20" s="14" t="s">
        <v>433</v>
      </c>
    </row>
    <row r="21" spans="1:22" ht="30" customHeight="1">
      <c r="A21" s="83" t="s">
        <v>555</v>
      </c>
      <c r="B21" s="84"/>
      <c r="C21" s="85"/>
      <c r="D21" s="86"/>
      <c r="E21" s="87"/>
      <c r="F21" s="87"/>
      <c r="G21" s="88"/>
      <c r="H21" s="75" t="s">
        <v>269</v>
      </c>
      <c r="I21" s="76"/>
      <c r="J21" s="70" t="s">
        <v>2</v>
      </c>
      <c r="K21" s="71"/>
      <c r="L21" s="16">
        <v>1</v>
      </c>
      <c r="M21" s="70" t="s">
        <v>6</v>
      </c>
      <c r="N21" s="77"/>
      <c r="O21" s="71"/>
      <c r="P21" s="16">
        <v>1</v>
      </c>
      <c r="Q21" s="81">
        <f>VLOOKUP(J21,Цены!$A$5:$I$212,9,0)+VLOOKUP(M21,Цены!$A$5:$I$212,9,0)</f>
        <v>16856.399999999998</v>
      </c>
      <c r="R21" s="82"/>
      <c r="T21" s="14" t="s">
        <v>418</v>
      </c>
      <c r="U21" s="14" t="s">
        <v>269</v>
      </c>
      <c r="V21" s="14" t="s">
        <v>431</v>
      </c>
    </row>
    <row r="22" spans="1:22" ht="30" customHeight="1">
      <c r="A22" s="86"/>
      <c r="B22" s="87"/>
      <c r="C22" s="88"/>
      <c r="D22" s="86"/>
      <c r="E22" s="87"/>
      <c r="F22" s="87"/>
      <c r="G22" s="88"/>
      <c r="H22" s="75" t="s">
        <v>270</v>
      </c>
      <c r="I22" s="76"/>
      <c r="J22" s="70" t="s">
        <v>7</v>
      </c>
      <c r="K22" s="71"/>
      <c r="L22" s="16">
        <v>1</v>
      </c>
      <c r="M22" s="70" t="s">
        <v>11</v>
      </c>
      <c r="N22" s="77"/>
      <c r="O22" s="71"/>
      <c r="P22" s="16">
        <v>1</v>
      </c>
      <c r="Q22" s="81">
        <f>VLOOKUP(J22,Цены!$A$5:$I$212,9,0)+VLOOKUP(M22,Цены!$A$5:$I$212,9,0)</f>
        <v>17380.8</v>
      </c>
      <c r="R22" s="82"/>
      <c r="T22" s="14" t="s">
        <v>419</v>
      </c>
      <c r="U22" s="14" t="s">
        <v>270</v>
      </c>
      <c r="V22" s="14" t="s">
        <v>432</v>
      </c>
    </row>
    <row r="23" spans="1:22" ht="30" customHeight="1">
      <c r="A23" s="89"/>
      <c r="B23" s="90"/>
      <c r="C23" s="91"/>
      <c r="D23" s="89"/>
      <c r="E23" s="90"/>
      <c r="F23" s="90"/>
      <c r="G23" s="91"/>
      <c r="H23" s="75" t="s">
        <v>271</v>
      </c>
      <c r="I23" s="76"/>
      <c r="J23" s="70" t="s">
        <v>45</v>
      </c>
      <c r="K23" s="71"/>
      <c r="L23" s="16">
        <v>1</v>
      </c>
      <c r="M23" s="70" t="s">
        <v>18</v>
      </c>
      <c r="N23" s="77"/>
      <c r="O23" s="71"/>
      <c r="P23" s="16">
        <v>1</v>
      </c>
      <c r="Q23" s="81">
        <f>VLOOKUP(J23,Цены!$A$5:$I$212,9,0)+VLOOKUP(M23,Цены!$A$5:$I$212,9,0)</f>
        <v>17972.400000000001</v>
      </c>
      <c r="R23" s="82"/>
      <c r="T23" s="14" t="s">
        <v>420</v>
      </c>
      <c r="U23" s="14" t="s">
        <v>271</v>
      </c>
      <c r="V23" s="14" t="s">
        <v>433</v>
      </c>
    </row>
    <row r="24" spans="1:22" ht="15.75">
      <c r="A24" s="72" t="s">
        <v>387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4"/>
    </row>
    <row r="25" spans="1:22" ht="30" customHeight="1">
      <c r="A25" s="98" t="s">
        <v>339</v>
      </c>
      <c r="B25" s="99"/>
      <c r="C25" s="100"/>
      <c r="D25" s="83"/>
      <c r="E25" s="84"/>
      <c r="F25" s="84"/>
      <c r="G25" s="85"/>
      <c r="H25" s="75" t="s">
        <v>272</v>
      </c>
      <c r="I25" s="76"/>
      <c r="J25" s="70" t="s">
        <v>414</v>
      </c>
      <c r="K25" s="71"/>
      <c r="L25" s="16">
        <v>1</v>
      </c>
      <c r="M25" s="70" t="s">
        <v>390</v>
      </c>
      <c r="N25" s="77"/>
      <c r="O25" s="71"/>
      <c r="P25" s="16">
        <v>1</v>
      </c>
      <c r="Q25" s="81">
        <f>VLOOKUP(J25,Цены!$A$5:$I$212,9,0)+VLOOKUP(M25,Цены!$A$5:$I$212,9,0)</f>
        <v>23384.400000000001</v>
      </c>
      <c r="R25" s="82"/>
      <c r="T25" s="14" t="s">
        <v>421</v>
      </c>
      <c r="U25" s="14" t="s">
        <v>272</v>
      </c>
      <c r="V25" s="14" t="s">
        <v>434</v>
      </c>
    </row>
    <row r="26" spans="1:22" ht="30" customHeight="1">
      <c r="A26" s="101"/>
      <c r="B26" s="102"/>
      <c r="C26" s="103"/>
      <c r="D26" s="86"/>
      <c r="E26" s="87"/>
      <c r="F26" s="87"/>
      <c r="G26" s="88"/>
      <c r="H26" s="75" t="s">
        <v>273</v>
      </c>
      <c r="I26" s="76"/>
      <c r="J26" s="70" t="s">
        <v>413</v>
      </c>
      <c r="K26" s="71"/>
      <c r="L26" s="16">
        <v>1</v>
      </c>
      <c r="M26" s="70" t="s">
        <v>415</v>
      </c>
      <c r="N26" s="77"/>
      <c r="O26" s="71"/>
      <c r="P26" s="16">
        <v>1</v>
      </c>
      <c r="Q26" s="81">
        <f>VLOOKUP(J26,Цены!$A$5:$I$212,9,0)+VLOOKUP(M26,Цены!$A$5:$I$212,9,0)</f>
        <v>24031.199999999997</v>
      </c>
      <c r="R26" s="82"/>
      <c r="T26" s="14" t="s">
        <v>422</v>
      </c>
      <c r="U26" s="14" t="s">
        <v>273</v>
      </c>
      <c r="V26" s="14" t="s">
        <v>435</v>
      </c>
    </row>
    <row r="27" spans="1:22" ht="30" customHeight="1">
      <c r="A27" s="98" t="s">
        <v>599</v>
      </c>
      <c r="B27" s="99"/>
      <c r="C27" s="100"/>
      <c r="D27" s="86"/>
      <c r="E27" s="87"/>
      <c r="F27" s="87"/>
      <c r="G27" s="88"/>
      <c r="H27" s="75" t="s">
        <v>272</v>
      </c>
      <c r="I27" s="76"/>
      <c r="J27" s="70" t="s">
        <v>414</v>
      </c>
      <c r="K27" s="71"/>
      <c r="L27" s="16">
        <v>1</v>
      </c>
      <c r="M27" s="70" t="s">
        <v>416</v>
      </c>
      <c r="N27" s="77"/>
      <c r="O27" s="71"/>
      <c r="P27" s="16">
        <v>1</v>
      </c>
      <c r="Q27" s="81">
        <f>VLOOKUP(J27,Цены!$A$5:$I$212,9,0)+VLOOKUP(M27,Цены!$A$5:$I$212,9,0)</f>
        <v>24847.200000000001</v>
      </c>
      <c r="R27" s="82"/>
      <c r="T27" s="14" t="s">
        <v>421</v>
      </c>
      <c r="U27" s="14" t="s">
        <v>272</v>
      </c>
      <c r="V27" s="14" t="s">
        <v>434</v>
      </c>
    </row>
    <row r="28" spans="1:22" ht="30" customHeight="1">
      <c r="A28" s="101"/>
      <c r="B28" s="102"/>
      <c r="C28" s="103"/>
      <c r="D28" s="89"/>
      <c r="E28" s="90"/>
      <c r="F28" s="90"/>
      <c r="G28" s="91"/>
      <c r="H28" s="75" t="s">
        <v>273</v>
      </c>
      <c r="I28" s="76"/>
      <c r="J28" s="70" t="s">
        <v>413</v>
      </c>
      <c r="K28" s="71"/>
      <c r="L28" s="16">
        <v>1</v>
      </c>
      <c r="M28" s="70" t="s">
        <v>417</v>
      </c>
      <c r="N28" s="77"/>
      <c r="O28" s="71"/>
      <c r="P28" s="16">
        <v>1</v>
      </c>
      <c r="Q28" s="81">
        <f>VLOOKUP(J28,Цены!$A$5:$I$212,9,0)+VLOOKUP(M28,Цены!$A$5:$I$212,9,0)</f>
        <v>25500</v>
      </c>
      <c r="R28" s="82"/>
      <c r="T28" s="14" t="s">
        <v>422</v>
      </c>
      <c r="U28" s="14" t="s">
        <v>273</v>
      </c>
      <c r="V28" s="14" t="s">
        <v>435</v>
      </c>
    </row>
    <row r="29" spans="1:22" ht="15.75">
      <c r="A29" s="72" t="s">
        <v>388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4"/>
    </row>
    <row r="30" spans="1:22" ht="90" customHeight="1">
      <c r="A30" s="78" t="s">
        <v>340</v>
      </c>
      <c r="B30" s="79"/>
      <c r="C30" s="80"/>
      <c r="D30" s="70"/>
      <c r="E30" s="77"/>
      <c r="F30" s="77"/>
      <c r="G30" s="71"/>
      <c r="H30" s="75" t="s">
        <v>274</v>
      </c>
      <c r="I30" s="76"/>
      <c r="J30" s="75" t="s">
        <v>56</v>
      </c>
      <c r="K30" s="76"/>
      <c r="L30" s="16">
        <v>1</v>
      </c>
      <c r="M30" s="70" t="s">
        <v>55</v>
      </c>
      <c r="N30" s="77"/>
      <c r="O30" s="71"/>
      <c r="P30" s="16">
        <v>1</v>
      </c>
      <c r="Q30" s="81">
        <f>VLOOKUP(J30,Цены!$A$5:$I$212,9,0)+VLOOKUP(M30,Цены!$A$5:$I$212,9,0)*P30</f>
        <v>97156.799999999988</v>
      </c>
      <c r="R30" s="82"/>
      <c r="T30" s="14" t="s">
        <v>423</v>
      </c>
      <c r="U30" s="14" t="s">
        <v>274</v>
      </c>
      <c r="V30" s="14" t="s">
        <v>436</v>
      </c>
    </row>
    <row r="31" spans="1:22" ht="30" customHeight="1">
      <c r="A31" s="92" t="s">
        <v>343</v>
      </c>
      <c r="B31" s="93"/>
      <c r="C31" s="94"/>
      <c r="D31" s="83"/>
      <c r="E31" s="84"/>
      <c r="F31" s="84"/>
      <c r="G31" s="85"/>
      <c r="H31" s="75" t="s">
        <v>276</v>
      </c>
      <c r="I31" s="76"/>
      <c r="J31" s="70" t="s">
        <v>35</v>
      </c>
      <c r="K31" s="71"/>
      <c r="L31" s="16">
        <v>1</v>
      </c>
      <c r="M31" s="70" t="s">
        <v>4</v>
      </c>
      <c r="N31" s="77"/>
      <c r="O31" s="71"/>
      <c r="P31" s="16">
        <v>2</v>
      </c>
      <c r="Q31" s="81">
        <f>VLOOKUP(J31,Цены!$A$5:$I$212,9,0)+VLOOKUP(M31,Цены!$A$5:$I$212,9,0)*P31</f>
        <v>32074.799999999996</v>
      </c>
      <c r="R31" s="82"/>
      <c r="T31" s="14" t="s">
        <v>425</v>
      </c>
      <c r="U31" s="14" t="s">
        <v>276</v>
      </c>
      <c r="V31" s="14" t="s">
        <v>438</v>
      </c>
    </row>
    <row r="32" spans="1:22" ht="30" customHeight="1">
      <c r="A32" s="95"/>
      <c r="B32" s="96"/>
      <c r="C32" s="97"/>
      <c r="D32" s="86"/>
      <c r="E32" s="87"/>
      <c r="F32" s="87"/>
      <c r="G32" s="88"/>
      <c r="H32" s="75" t="s">
        <v>277</v>
      </c>
      <c r="I32" s="76"/>
      <c r="J32" s="70" t="s">
        <v>40</v>
      </c>
      <c r="K32" s="71"/>
      <c r="L32" s="16">
        <v>1</v>
      </c>
      <c r="M32" s="70" t="s">
        <v>9</v>
      </c>
      <c r="N32" s="77"/>
      <c r="O32" s="71"/>
      <c r="P32" s="16">
        <v>2</v>
      </c>
      <c r="Q32" s="81">
        <f>VLOOKUP(J32,Цены!$A$5:$I$212,9,0)+VLOOKUP(M32,Цены!$A$5:$I$212,9,0)*P32</f>
        <v>32838</v>
      </c>
      <c r="R32" s="82"/>
      <c r="T32" s="14" t="s">
        <v>426</v>
      </c>
      <c r="U32" s="14" t="s">
        <v>277</v>
      </c>
      <c r="V32" s="14" t="s">
        <v>439</v>
      </c>
    </row>
    <row r="33" spans="1:22" ht="30" customHeight="1">
      <c r="A33" s="95"/>
      <c r="B33" s="96"/>
      <c r="C33" s="97"/>
      <c r="D33" s="86"/>
      <c r="E33" s="87"/>
      <c r="F33" s="87"/>
      <c r="G33" s="88"/>
      <c r="H33" s="75" t="s">
        <v>278</v>
      </c>
      <c r="I33" s="76"/>
      <c r="J33" s="70" t="s">
        <v>47</v>
      </c>
      <c r="K33" s="71"/>
      <c r="L33" s="16">
        <v>1</v>
      </c>
      <c r="M33" s="70" t="s">
        <v>17</v>
      </c>
      <c r="N33" s="77"/>
      <c r="O33" s="71"/>
      <c r="P33" s="16">
        <v>2</v>
      </c>
      <c r="Q33" s="81">
        <f>VLOOKUP(J33,Цены!$A$5:$I$212,9,0)+VLOOKUP(M33,Цены!$A$5:$I$212,9,0)*P33</f>
        <v>34106.400000000001</v>
      </c>
      <c r="R33" s="82"/>
      <c r="T33" s="14" t="s">
        <v>427</v>
      </c>
      <c r="U33" s="14" t="s">
        <v>278</v>
      </c>
      <c r="V33" s="14" t="s">
        <v>440</v>
      </c>
    </row>
    <row r="34" spans="1:22" ht="30" customHeight="1">
      <c r="A34" s="92" t="s">
        <v>554</v>
      </c>
      <c r="B34" s="93"/>
      <c r="C34" s="94"/>
      <c r="D34" s="86"/>
      <c r="E34" s="87"/>
      <c r="F34" s="87"/>
      <c r="G34" s="88"/>
      <c r="H34" s="75" t="s">
        <v>276</v>
      </c>
      <c r="I34" s="76"/>
      <c r="J34" s="70" t="s">
        <v>35</v>
      </c>
      <c r="K34" s="71"/>
      <c r="L34" s="16">
        <v>1</v>
      </c>
      <c r="M34" s="70" t="s">
        <v>6</v>
      </c>
      <c r="N34" s="77"/>
      <c r="O34" s="71"/>
      <c r="P34" s="16">
        <v>2</v>
      </c>
      <c r="Q34" s="81">
        <f>VLOOKUP(J34,Цены!$A$5:$I$212,9,0)+VLOOKUP(M34,Цены!$A$5:$I$212,9,0)*P34</f>
        <v>34462.799999999996</v>
      </c>
      <c r="R34" s="82"/>
      <c r="T34" s="51"/>
      <c r="U34" s="51"/>
      <c r="V34" s="51"/>
    </row>
    <row r="35" spans="1:22" ht="30" customHeight="1">
      <c r="A35" s="95"/>
      <c r="B35" s="96"/>
      <c r="C35" s="97"/>
      <c r="D35" s="86"/>
      <c r="E35" s="87"/>
      <c r="F35" s="87"/>
      <c r="G35" s="88"/>
      <c r="H35" s="75" t="s">
        <v>277</v>
      </c>
      <c r="I35" s="76"/>
      <c r="J35" s="70" t="s">
        <v>40</v>
      </c>
      <c r="K35" s="71"/>
      <c r="L35" s="16">
        <v>1</v>
      </c>
      <c r="M35" s="70" t="s">
        <v>11</v>
      </c>
      <c r="N35" s="77"/>
      <c r="O35" s="71"/>
      <c r="P35" s="16">
        <v>2</v>
      </c>
      <c r="Q35" s="81">
        <f>VLOOKUP(J35,Цены!$A$5:$I$212,9,0)+VLOOKUP(M35,Цены!$A$5:$I$212,9,0)*P35</f>
        <v>35586</v>
      </c>
      <c r="R35" s="82"/>
      <c r="T35" s="51"/>
      <c r="U35" s="51"/>
      <c r="V35" s="51"/>
    </row>
    <row r="36" spans="1:22" ht="30" customHeight="1">
      <c r="A36" s="95"/>
      <c r="B36" s="96"/>
      <c r="C36" s="97"/>
      <c r="D36" s="89"/>
      <c r="E36" s="90"/>
      <c r="F36" s="90"/>
      <c r="G36" s="91"/>
      <c r="H36" s="75" t="s">
        <v>278</v>
      </c>
      <c r="I36" s="76"/>
      <c r="J36" s="70" t="s">
        <v>47</v>
      </c>
      <c r="K36" s="71"/>
      <c r="L36" s="16">
        <v>1</v>
      </c>
      <c r="M36" s="70" t="s">
        <v>18</v>
      </c>
      <c r="N36" s="77"/>
      <c r="O36" s="71"/>
      <c r="P36" s="16">
        <v>2</v>
      </c>
      <c r="Q36" s="81">
        <f>VLOOKUP(J36,Цены!$A$5:$I$212,9,0)+VLOOKUP(M36,Цены!$A$5:$I$212,9,0)*P36</f>
        <v>36866.400000000001</v>
      </c>
      <c r="R36" s="82"/>
      <c r="T36" s="51"/>
      <c r="U36" s="51"/>
      <c r="V36" s="51"/>
    </row>
    <row r="37" spans="1:22" ht="30" customHeight="1">
      <c r="A37" s="92" t="s">
        <v>547</v>
      </c>
      <c r="B37" s="93"/>
      <c r="C37" s="94"/>
      <c r="D37" s="83"/>
      <c r="E37" s="84"/>
      <c r="F37" s="84"/>
      <c r="G37" s="85"/>
      <c r="H37" s="75" t="s">
        <v>536</v>
      </c>
      <c r="I37" s="76"/>
      <c r="J37" s="70" t="s">
        <v>36</v>
      </c>
      <c r="K37" s="71"/>
      <c r="L37" s="16">
        <v>1</v>
      </c>
      <c r="M37" s="70" t="s">
        <v>4</v>
      </c>
      <c r="N37" s="77"/>
      <c r="O37" s="71"/>
      <c r="P37" s="16">
        <v>3</v>
      </c>
      <c r="Q37" s="81">
        <f>VLOOKUP(J37,Цены!$A$5:$I$212,9,0)+VLOOKUP(M37,Цены!$A$5:$I$212,9,0)*P37</f>
        <v>44893.2</v>
      </c>
      <c r="R37" s="82"/>
      <c r="T37" s="14" t="s">
        <v>428</v>
      </c>
      <c r="U37" s="14" t="s">
        <v>279</v>
      </c>
      <c r="V37" s="14" t="s">
        <v>441</v>
      </c>
    </row>
    <row r="38" spans="1:22" ht="30" customHeight="1">
      <c r="A38" s="95"/>
      <c r="B38" s="96"/>
      <c r="C38" s="97"/>
      <c r="D38" s="86"/>
      <c r="E38" s="87"/>
      <c r="F38" s="87"/>
      <c r="G38" s="88"/>
      <c r="H38" s="75" t="s">
        <v>537</v>
      </c>
      <c r="I38" s="76"/>
      <c r="J38" s="70" t="s">
        <v>42</v>
      </c>
      <c r="K38" s="71"/>
      <c r="L38" s="16">
        <v>1</v>
      </c>
      <c r="M38" s="70" t="s">
        <v>9</v>
      </c>
      <c r="N38" s="77"/>
      <c r="O38" s="71"/>
      <c r="P38" s="16">
        <v>3</v>
      </c>
      <c r="Q38" s="81">
        <f>VLOOKUP(J38,Цены!$A$5:$I$212,9,0)+VLOOKUP(M38,Цены!$A$5:$I$212,9,0)*P38</f>
        <v>46034.399999999994</v>
      </c>
      <c r="R38" s="82"/>
      <c r="T38" s="14" t="s">
        <v>429</v>
      </c>
      <c r="U38" s="14" t="s">
        <v>280</v>
      </c>
      <c r="V38" s="14" t="s">
        <v>442</v>
      </c>
    </row>
    <row r="39" spans="1:22" ht="30" customHeight="1">
      <c r="A39" s="95"/>
      <c r="B39" s="96"/>
      <c r="C39" s="97"/>
      <c r="D39" s="86"/>
      <c r="E39" s="87"/>
      <c r="F39" s="87"/>
      <c r="G39" s="88"/>
      <c r="H39" s="75" t="s">
        <v>538</v>
      </c>
      <c r="I39" s="76"/>
      <c r="J39" s="70" t="s">
        <v>49</v>
      </c>
      <c r="K39" s="71"/>
      <c r="L39" s="16">
        <v>1</v>
      </c>
      <c r="M39" s="70" t="s">
        <v>17</v>
      </c>
      <c r="N39" s="77"/>
      <c r="O39" s="71"/>
      <c r="P39" s="16">
        <v>3</v>
      </c>
      <c r="Q39" s="81">
        <f>VLOOKUP(J39,Цены!$A$5:$I$212,9,0)+VLOOKUP(M39,Цены!$A$5:$I$212,9,0)*P39</f>
        <v>47943.6</v>
      </c>
      <c r="R39" s="82"/>
      <c r="T39" s="14" t="s">
        <v>430</v>
      </c>
      <c r="U39" s="14" t="s">
        <v>281</v>
      </c>
      <c r="V39" s="14" t="s">
        <v>443</v>
      </c>
    </row>
    <row r="40" spans="1:22" ht="30" customHeight="1">
      <c r="A40" s="92" t="s">
        <v>553</v>
      </c>
      <c r="B40" s="93"/>
      <c r="C40" s="94"/>
      <c r="D40" s="86"/>
      <c r="E40" s="87"/>
      <c r="F40" s="87"/>
      <c r="G40" s="88"/>
      <c r="H40" s="75" t="s">
        <v>536</v>
      </c>
      <c r="I40" s="76"/>
      <c r="J40" s="70" t="s">
        <v>36</v>
      </c>
      <c r="K40" s="71"/>
      <c r="L40" s="16">
        <v>1</v>
      </c>
      <c r="M40" s="70" t="s">
        <v>6</v>
      </c>
      <c r="N40" s="77"/>
      <c r="O40" s="71"/>
      <c r="P40" s="16">
        <v>3</v>
      </c>
      <c r="Q40" s="81">
        <f>VLOOKUP(J40,Цены!$A$5:$I$212,9,0)+VLOOKUP(M40,Цены!$A$5:$I$212,9,0)*P40</f>
        <v>48475.199999999997</v>
      </c>
      <c r="R40" s="82"/>
      <c r="T40" s="51"/>
      <c r="U40" s="51"/>
      <c r="V40" s="51"/>
    </row>
    <row r="41" spans="1:22" ht="30" customHeight="1">
      <c r="A41" s="95"/>
      <c r="B41" s="96"/>
      <c r="C41" s="97"/>
      <c r="D41" s="86"/>
      <c r="E41" s="87"/>
      <c r="F41" s="87"/>
      <c r="G41" s="88"/>
      <c r="H41" s="75" t="s">
        <v>537</v>
      </c>
      <c r="I41" s="76"/>
      <c r="J41" s="70" t="s">
        <v>42</v>
      </c>
      <c r="K41" s="71"/>
      <c r="L41" s="16">
        <v>1</v>
      </c>
      <c r="M41" s="70" t="s">
        <v>11</v>
      </c>
      <c r="N41" s="77"/>
      <c r="O41" s="71"/>
      <c r="P41" s="16">
        <v>3</v>
      </c>
      <c r="Q41" s="81">
        <f>VLOOKUP(J41,Цены!$A$5:$I$212,9,0)+VLOOKUP(M41,Цены!$A$5:$I$212,9,0)*P41</f>
        <v>50156.399999999994</v>
      </c>
      <c r="R41" s="82"/>
      <c r="T41" s="51"/>
      <c r="U41" s="51"/>
      <c r="V41" s="51"/>
    </row>
    <row r="42" spans="1:22" ht="30" customHeight="1">
      <c r="A42" s="95"/>
      <c r="B42" s="96"/>
      <c r="C42" s="97"/>
      <c r="D42" s="89"/>
      <c r="E42" s="90"/>
      <c r="F42" s="90"/>
      <c r="G42" s="91"/>
      <c r="H42" s="75" t="s">
        <v>538</v>
      </c>
      <c r="I42" s="76"/>
      <c r="J42" s="70" t="s">
        <v>49</v>
      </c>
      <c r="K42" s="71"/>
      <c r="L42" s="16">
        <v>1</v>
      </c>
      <c r="M42" s="70" t="s">
        <v>18</v>
      </c>
      <c r="N42" s="77"/>
      <c r="O42" s="71"/>
      <c r="P42" s="16">
        <v>3</v>
      </c>
      <c r="Q42" s="81">
        <f>VLOOKUP(J42,Цены!$A$5:$I$212,9,0)+VLOOKUP(M42,Цены!$A$5:$I$212,9,0)*P42</f>
        <v>52083.6</v>
      </c>
      <c r="R42" s="82"/>
      <c r="T42" s="51"/>
      <c r="U42" s="51"/>
      <c r="V42" s="51"/>
    </row>
    <row r="43" spans="1:22" ht="30" customHeight="1">
      <c r="A43" s="92" t="s">
        <v>548</v>
      </c>
      <c r="B43" s="93"/>
      <c r="C43" s="94"/>
      <c r="D43" s="83"/>
      <c r="E43" s="84"/>
      <c r="F43" s="84"/>
      <c r="G43" s="85"/>
      <c r="H43" s="75" t="s">
        <v>538</v>
      </c>
      <c r="I43" s="76"/>
      <c r="J43" s="70" t="s">
        <v>38</v>
      </c>
      <c r="K43" s="71"/>
      <c r="L43" s="16">
        <v>1</v>
      </c>
      <c r="M43" s="70" t="s">
        <v>4</v>
      </c>
      <c r="N43" s="77"/>
      <c r="O43" s="71"/>
      <c r="P43" s="16">
        <v>4</v>
      </c>
      <c r="Q43" s="81">
        <f>VLOOKUP(J43,Цены!$A$5:$I$212,9,0)+VLOOKUP(M43,Цены!$A$5:$I$212,9,0)*P43</f>
        <v>57708</v>
      </c>
      <c r="R43" s="82"/>
      <c r="T43" s="48" t="s">
        <v>425</v>
      </c>
      <c r="U43" s="48" t="s">
        <v>276</v>
      </c>
      <c r="V43" s="48" t="s">
        <v>438</v>
      </c>
    </row>
    <row r="44" spans="1:22" ht="30" customHeight="1">
      <c r="A44" s="95"/>
      <c r="B44" s="96"/>
      <c r="C44" s="97"/>
      <c r="D44" s="86"/>
      <c r="E44" s="87"/>
      <c r="F44" s="87"/>
      <c r="G44" s="88"/>
      <c r="H44" s="75" t="s">
        <v>539</v>
      </c>
      <c r="I44" s="76"/>
      <c r="J44" s="70" t="s">
        <v>44</v>
      </c>
      <c r="K44" s="71"/>
      <c r="L44" s="16">
        <v>1</v>
      </c>
      <c r="M44" s="70" t="s">
        <v>9</v>
      </c>
      <c r="N44" s="77"/>
      <c r="O44" s="71"/>
      <c r="P44" s="16">
        <v>4</v>
      </c>
      <c r="Q44" s="81">
        <f>VLOOKUP(J44,Цены!$A$5:$I$212,9,0)+VLOOKUP(M44,Цены!$A$5:$I$212,9,0)*P44</f>
        <v>59230.8</v>
      </c>
      <c r="R44" s="82"/>
      <c r="T44" s="48" t="s">
        <v>426</v>
      </c>
      <c r="U44" s="48" t="s">
        <v>277</v>
      </c>
      <c r="V44" s="48" t="s">
        <v>439</v>
      </c>
    </row>
    <row r="45" spans="1:22" ht="30" customHeight="1">
      <c r="A45" s="95"/>
      <c r="B45" s="96"/>
      <c r="C45" s="97"/>
      <c r="D45" s="86"/>
      <c r="E45" s="87"/>
      <c r="F45" s="87"/>
      <c r="G45" s="88"/>
      <c r="H45" s="75" t="s">
        <v>540</v>
      </c>
      <c r="I45" s="76"/>
      <c r="J45" s="70" t="s">
        <v>51</v>
      </c>
      <c r="K45" s="71"/>
      <c r="L45" s="16">
        <v>1</v>
      </c>
      <c r="M45" s="70" t="s">
        <v>17</v>
      </c>
      <c r="N45" s="77"/>
      <c r="O45" s="71"/>
      <c r="P45" s="16">
        <v>4</v>
      </c>
      <c r="Q45" s="81">
        <f>VLOOKUP(J45,Цены!$A$5:$I$212,9,0)+VLOOKUP(M45,Цены!$A$5:$I$212,9,0)*P45</f>
        <v>61777.2</v>
      </c>
      <c r="R45" s="82"/>
      <c r="T45" s="48" t="s">
        <v>427</v>
      </c>
      <c r="U45" s="48" t="s">
        <v>278</v>
      </c>
      <c r="V45" s="48" t="s">
        <v>440</v>
      </c>
    </row>
    <row r="46" spans="1:22" ht="30" customHeight="1">
      <c r="A46" s="92" t="s">
        <v>551</v>
      </c>
      <c r="B46" s="93"/>
      <c r="C46" s="94"/>
      <c r="D46" s="86"/>
      <c r="E46" s="87"/>
      <c r="F46" s="87"/>
      <c r="G46" s="88"/>
      <c r="H46" s="75" t="s">
        <v>538</v>
      </c>
      <c r="I46" s="76"/>
      <c r="J46" s="70" t="s">
        <v>38</v>
      </c>
      <c r="K46" s="71"/>
      <c r="L46" s="16">
        <v>1</v>
      </c>
      <c r="M46" s="70" t="s">
        <v>6</v>
      </c>
      <c r="N46" s="77"/>
      <c r="O46" s="71"/>
      <c r="P46" s="16">
        <v>4</v>
      </c>
      <c r="Q46" s="81">
        <f>VLOOKUP(J46,Цены!$A$5:$I$212,9,0)+VLOOKUP(M46,Цены!$A$5:$I$212,9,0)*P46</f>
        <v>62484</v>
      </c>
      <c r="R46" s="82"/>
      <c r="T46" s="51"/>
      <c r="U46" s="51"/>
      <c r="V46" s="51"/>
    </row>
    <row r="47" spans="1:22" ht="30" customHeight="1">
      <c r="A47" s="95"/>
      <c r="B47" s="96"/>
      <c r="C47" s="97"/>
      <c r="D47" s="86"/>
      <c r="E47" s="87"/>
      <c r="F47" s="87"/>
      <c r="G47" s="88"/>
      <c r="H47" s="75" t="s">
        <v>539</v>
      </c>
      <c r="I47" s="76"/>
      <c r="J47" s="70" t="s">
        <v>44</v>
      </c>
      <c r="K47" s="71"/>
      <c r="L47" s="16">
        <v>1</v>
      </c>
      <c r="M47" s="70" t="s">
        <v>11</v>
      </c>
      <c r="N47" s="77"/>
      <c r="O47" s="71"/>
      <c r="P47" s="16">
        <v>4</v>
      </c>
      <c r="Q47" s="81">
        <f>VLOOKUP(J47,Цены!$A$5:$I$212,9,0)+VLOOKUP(M47,Цены!$A$5:$I$212,9,0)*P47</f>
        <v>64726.8</v>
      </c>
      <c r="R47" s="82"/>
      <c r="T47" s="51"/>
      <c r="U47" s="51"/>
      <c r="V47" s="51"/>
    </row>
    <row r="48" spans="1:22" ht="30" customHeight="1">
      <c r="A48" s="95"/>
      <c r="B48" s="96"/>
      <c r="C48" s="97"/>
      <c r="D48" s="89"/>
      <c r="E48" s="90"/>
      <c r="F48" s="90"/>
      <c r="G48" s="91"/>
      <c r="H48" s="75" t="s">
        <v>540</v>
      </c>
      <c r="I48" s="76"/>
      <c r="J48" s="70" t="s">
        <v>51</v>
      </c>
      <c r="K48" s="71"/>
      <c r="L48" s="16">
        <v>1</v>
      </c>
      <c r="M48" s="70" t="s">
        <v>18</v>
      </c>
      <c r="N48" s="77"/>
      <c r="O48" s="71"/>
      <c r="P48" s="16">
        <v>4</v>
      </c>
      <c r="Q48" s="81">
        <f>VLOOKUP(J48,Цены!$A$5:$I$212,9,0)+VLOOKUP(M48,Цены!$A$5:$I$212,9,0)*P48</f>
        <v>67297.2</v>
      </c>
      <c r="R48" s="82"/>
      <c r="T48" s="51"/>
      <c r="U48" s="51"/>
      <c r="V48" s="51"/>
    </row>
    <row r="49" spans="1:22" ht="30" customHeight="1">
      <c r="A49" s="92" t="s">
        <v>344</v>
      </c>
      <c r="B49" s="93"/>
      <c r="C49" s="94"/>
      <c r="D49" s="83"/>
      <c r="E49" s="84"/>
      <c r="F49" s="84"/>
      <c r="G49" s="85"/>
      <c r="H49" s="75" t="s">
        <v>279</v>
      </c>
      <c r="I49" s="76"/>
      <c r="J49" s="70" t="s">
        <v>33</v>
      </c>
      <c r="K49" s="71"/>
      <c r="L49" s="16">
        <v>1</v>
      </c>
      <c r="M49" s="70" t="s">
        <v>4</v>
      </c>
      <c r="N49" s="77"/>
      <c r="O49" s="71"/>
      <c r="P49" s="16">
        <v>2</v>
      </c>
      <c r="Q49" s="81">
        <f>VLOOKUP(J49,Цены!$A$5:$I$212,9,0)+VLOOKUP(M49,Цены!$A$5:$I$212,9,0)*P49</f>
        <v>29238</v>
      </c>
      <c r="R49" s="82"/>
      <c r="T49" s="48" t="s">
        <v>428</v>
      </c>
      <c r="U49" s="48" t="s">
        <v>279</v>
      </c>
      <c r="V49" s="48" t="s">
        <v>441</v>
      </c>
    </row>
    <row r="50" spans="1:22" ht="30" customHeight="1">
      <c r="A50" s="95"/>
      <c r="B50" s="96"/>
      <c r="C50" s="97"/>
      <c r="D50" s="86"/>
      <c r="E50" s="87"/>
      <c r="F50" s="87"/>
      <c r="G50" s="88"/>
      <c r="H50" s="75" t="s">
        <v>280</v>
      </c>
      <c r="I50" s="76"/>
      <c r="J50" s="70" t="s">
        <v>39</v>
      </c>
      <c r="K50" s="71"/>
      <c r="L50" s="16">
        <v>1</v>
      </c>
      <c r="M50" s="70" t="s">
        <v>9</v>
      </c>
      <c r="N50" s="77"/>
      <c r="O50" s="71"/>
      <c r="P50" s="16">
        <v>2</v>
      </c>
      <c r="Q50" s="81">
        <f>VLOOKUP(J50,Цены!$A$5:$I$212,9,0)+VLOOKUP(M50,Цены!$A$5:$I$212,9,0)*P50</f>
        <v>29966.400000000001</v>
      </c>
      <c r="R50" s="82"/>
      <c r="T50" s="48" t="s">
        <v>429</v>
      </c>
      <c r="U50" s="48" t="s">
        <v>280</v>
      </c>
      <c r="V50" s="48" t="s">
        <v>442</v>
      </c>
    </row>
    <row r="51" spans="1:22" ht="30" customHeight="1">
      <c r="A51" s="95"/>
      <c r="B51" s="96"/>
      <c r="C51" s="97"/>
      <c r="D51" s="86"/>
      <c r="E51" s="87"/>
      <c r="F51" s="87"/>
      <c r="G51" s="88"/>
      <c r="H51" s="75" t="s">
        <v>281</v>
      </c>
      <c r="I51" s="76"/>
      <c r="J51" s="70" t="s">
        <v>46</v>
      </c>
      <c r="K51" s="71"/>
      <c r="L51" s="16">
        <v>1</v>
      </c>
      <c r="M51" s="70" t="s">
        <v>17</v>
      </c>
      <c r="N51" s="77"/>
      <c r="O51" s="71"/>
      <c r="P51" s="16">
        <v>2</v>
      </c>
      <c r="Q51" s="81">
        <f>VLOOKUP(J51,Цены!$A$5:$I$212,9,0)+VLOOKUP(M51,Цены!$A$5:$I$212,9,0)*P51</f>
        <v>31186.799999999999</v>
      </c>
      <c r="R51" s="82"/>
      <c r="T51" s="48" t="s">
        <v>430</v>
      </c>
      <c r="U51" s="48" t="s">
        <v>281</v>
      </c>
      <c r="V51" s="48" t="s">
        <v>443</v>
      </c>
    </row>
    <row r="52" spans="1:22" ht="30" customHeight="1">
      <c r="A52" s="92" t="s">
        <v>552</v>
      </c>
      <c r="B52" s="93"/>
      <c r="C52" s="94"/>
      <c r="D52" s="86"/>
      <c r="E52" s="87"/>
      <c r="F52" s="87"/>
      <c r="G52" s="88"/>
      <c r="H52" s="75" t="s">
        <v>279</v>
      </c>
      <c r="I52" s="76"/>
      <c r="J52" s="70" t="s">
        <v>33</v>
      </c>
      <c r="K52" s="71"/>
      <c r="L52" s="16">
        <v>1</v>
      </c>
      <c r="M52" s="70" t="s">
        <v>6</v>
      </c>
      <c r="N52" s="77"/>
      <c r="O52" s="71"/>
      <c r="P52" s="16">
        <v>2</v>
      </c>
      <c r="Q52" s="81">
        <f>VLOOKUP(J52,Цены!$A$5:$I$212,9,0)+VLOOKUP(M52,Цены!$A$5:$I$212,9,0)*P52</f>
        <v>31626</v>
      </c>
      <c r="R52" s="82"/>
      <c r="T52" s="51"/>
      <c r="U52" s="51"/>
      <c r="V52" s="51"/>
    </row>
    <row r="53" spans="1:22" ht="30" customHeight="1">
      <c r="A53" s="95"/>
      <c r="B53" s="96"/>
      <c r="C53" s="97"/>
      <c r="D53" s="86"/>
      <c r="E53" s="87"/>
      <c r="F53" s="87"/>
      <c r="G53" s="88"/>
      <c r="H53" s="75" t="s">
        <v>280</v>
      </c>
      <c r="I53" s="76"/>
      <c r="J53" s="70" t="s">
        <v>39</v>
      </c>
      <c r="K53" s="71"/>
      <c r="L53" s="16">
        <v>1</v>
      </c>
      <c r="M53" s="70" t="s">
        <v>11</v>
      </c>
      <c r="N53" s="77"/>
      <c r="O53" s="71"/>
      <c r="P53" s="16">
        <v>2</v>
      </c>
      <c r="Q53" s="81">
        <f>VLOOKUP(J53,Цены!$A$5:$I$212,9,0)+VLOOKUP(M53,Цены!$A$5:$I$212,9,0)*P53</f>
        <v>32714.400000000001</v>
      </c>
      <c r="R53" s="82"/>
      <c r="T53" s="51"/>
      <c r="U53" s="51"/>
      <c r="V53" s="51"/>
    </row>
    <row r="54" spans="1:22" ht="30" customHeight="1">
      <c r="A54" s="95"/>
      <c r="B54" s="96"/>
      <c r="C54" s="97"/>
      <c r="D54" s="89"/>
      <c r="E54" s="90"/>
      <c r="F54" s="90"/>
      <c r="G54" s="91"/>
      <c r="H54" s="75" t="s">
        <v>281</v>
      </c>
      <c r="I54" s="76"/>
      <c r="J54" s="70" t="s">
        <v>46</v>
      </c>
      <c r="K54" s="71"/>
      <c r="L54" s="16">
        <v>1</v>
      </c>
      <c r="M54" s="70" t="s">
        <v>18</v>
      </c>
      <c r="N54" s="77"/>
      <c r="O54" s="71"/>
      <c r="P54" s="16">
        <v>2</v>
      </c>
      <c r="Q54" s="81">
        <f>VLOOKUP(J54,Цены!$A$5:$I$212,9,0)+VLOOKUP(M54,Цены!$A$5:$I$212,9,0)*P54</f>
        <v>33946.800000000003</v>
      </c>
      <c r="R54" s="82"/>
      <c r="T54" s="51"/>
      <c r="U54" s="51"/>
      <c r="V54" s="51"/>
    </row>
    <row r="55" spans="1:22" ht="30" customHeight="1">
      <c r="A55" s="92" t="s">
        <v>548</v>
      </c>
      <c r="B55" s="93"/>
      <c r="C55" s="94"/>
      <c r="D55" s="83"/>
      <c r="E55" s="84"/>
      <c r="F55" s="84"/>
      <c r="G55" s="85"/>
      <c r="H55" s="75" t="s">
        <v>541</v>
      </c>
      <c r="I55" s="76"/>
      <c r="J55" s="70" t="s">
        <v>535</v>
      </c>
      <c r="K55" s="71"/>
      <c r="L55" s="16">
        <v>1</v>
      </c>
      <c r="M55" s="70" t="s">
        <v>4</v>
      </c>
      <c r="N55" s="77"/>
      <c r="O55" s="71"/>
      <c r="P55" s="16">
        <v>4</v>
      </c>
      <c r="Q55" s="81">
        <f>VLOOKUP(J55,Цены!$A$5:$I$212,9,0)+VLOOKUP(M55,Цены!$A$5:$I$212,9,0)*P55</f>
        <v>48960</v>
      </c>
      <c r="R55" s="82"/>
      <c r="T55" s="48" t="s">
        <v>425</v>
      </c>
      <c r="U55" s="48" t="s">
        <v>276</v>
      </c>
      <c r="V55" s="48" t="s">
        <v>438</v>
      </c>
    </row>
    <row r="56" spans="1:22" ht="30" customHeight="1">
      <c r="A56" s="95"/>
      <c r="B56" s="96"/>
      <c r="C56" s="97"/>
      <c r="D56" s="86"/>
      <c r="E56" s="87"/>
      <c r="F56" s="87"/>
      <c r="G56" s="88"/>
      <c r="H56" s="75" t="s">
        <v>542</v>
      </c>
      <c r="I56" s="76"/>
      <c r="J56" s="70" t="s">
        <v>41</v>
      </c>
      <c r="K56" s="71"/>
      <c r="L56" s="16">
        <v>1</v>
      </c>
      <c r="M56" s="70" t="s">
        <v>9</v>
      </c>
      <c r="N56" s="77"/>
      <c r="O56" s="71"/>
      <c r="P56" s="16">
        <v>4</v>
      </c>
      <c r="Q56" s="81">
        <f>VLOOKUP(J56,Цены!$A$5:$I$212,9,0)+VLOOKUP(M56,Цены!$A$5:$I$212,9,0)*P56</f>
        <v>51066</v>
      </c>
      <c r="R56" s="82"/>
      <c r="T56" s="48" t="s">
        <v>426</v>
      </c>
      <c r="U56" s="48" t="s">
        <v>277</v>
      </c>
      <c r="V56" s="48" t="s">
        <v>439</v>
      </c>
    </row>
    <row r="57" spans="1:22" ht="30" customHeight="1">
      <c r="A57" s="95"/>
      <c r="B57" s="96"/>
      <c r="C57" s="97"/>
      <c r="D57" s="86"/>
      <c r="E57" s="87"/>
      <c r="F57" s="87"/>
      <c r="G57" s="88"/>
      <c r="H57" s="75" t="s">
        <v>543</v>
      </c>
      <c r="I57" s="76"/>
      <c r="J57" s="70" t="s">
        <v>48</v>
      </c>
      <c r="K57" s="71"/>
      <c r="L57" s="16">
        <v>1</v>
      </c>
      <c r="M57" s="70" t="s">
        <v>17</v>
      </c>
      <c r="N57" s="77"/>
      <c r="O57" s="71"/>
      <c r="P57" s="16">
        <v>4</v>
      </c>
      <c r="Q57" s="81">
        <f>VLOOKUP(J57,Цены!$A$5:$I$212,9,0)+VLOOKUP(M57,Цены!$A$5:$I$212,9,0)*P57</f>
        <v>53510.399999999994</v>
      </c>
      <c r="R57" s="82"/>
      <c r="T57" s="48" t="s">
        <v>427</v>
      </c>
      <c r="U57" s="48" t="s">
        <v>278</v>
      </c>
      <c r="V57" s="48" t="s">
        <v>440</v>
      </c>
    </row>
    <row r="58" spans="1:22" ht="30" customHeight="1">
      <c r="A58" s="92" t="s">
        <v>551</v>
      </c>
      <c r="B58" s="93"/>
      <c r="C58" s="94"/>
      <c r="D58" s="86"/>
      <c r="E58" s="87"/>
      <c r="F58" s="87"/>
      <c r="G58" s="88"/>
      <c r="H58" s="75" t="s">
        <v>541</v>
      </c>
      <c r="I58" s="76"/>
      <c r="J58" s="70" t="s">
        <v>535</v>
      </c>
      <c r="K58" s="71"/>
      <c r="L58" s="16">
        <v>1</v>
      </c>
      <c r="M58" s="70" t="s">
        <v>6</v>
      </c>
      <c r="N58" s="77"/>
      <c r="O58" s="71"/>
      <c r="P58" s="16">
        <v>4</v>
      </c>
      <c r="Q58" s="81">
        <f>VLOOKUP(J58,Цены!$A$5:$I$212,9,0)+VLOOKUP(M58,Цены!$A$5:$I$212,9,0)*P58</f>
        <v>53736</v>
      </c>
      <c r="R58" s="82"/>
      <c r="T58" s="51"/>
      <c r="U58" s="51"/>
      <c r="V58" s="51"/>
    </row>
    <row r="59" spans="1:22" ht="30" customHeight="1">
      <c r="A59" s="95"/>
      <c r="B59" s="96"/>
      <c r="C59" s="97"/>
      <c r="D59" s="86"/>
      <c r="E59" s="87"/>
      <c r="F59" s="87"/>
      <c r="G59" s="88"/>
      <c r="H59" s="75" t="s">
        <v>542</v>
      </c>
      <c r="I59" s="76"/>
      <c r="J59" s="70" t="s">
        <v>41</v>
      </c>
      <c r="K59" s="71"/>
      <c r="L59" s="16">
        <v>1</v>
      </c>
      <c r="M59" s="70" t="s">
        <v>11</v>
      </c>
      <c r="N59" s="77"/>
      <c r="O59" s="71"/>
      <c r="P59" s="16">
        <v>4</v>
      </c>
      <c r="Q59" s="81">
        <f>VLOOKUP(J59,Цены!$A$5:$I$212,9,0)+VLOOKUP(M59,Цены!$A$5:$I$212,9,0)*P59</f>
        <v>56562</v>
      </c>
      <c r="R59" s="82"/>
      <c r="T59" s="51"/>
      <c r="U59" s="51"/>
      <c r="V59" s="51"/>
    </row>
    <row r="60" spans="1:22" ht="30" customHeight="1">
      <c r="A60" s="95"/>
      <c r="B60" s="96"/>
      <c r="C60" s="97"/>
      <c r="D60" s="89"/>
      <c r="E60" s="90"/>
      <c r="F60" s="90"/>
      <c r="G60" s="91"/>
      <c r="H60" s="75" t="s">
        <v>543</v>
      </c>
      <c r="I60" s="76"/>
      <c r="J60" s="70" t="s">
        <v>48</v>
      </c>
      <c r="K60" s="71"/>
      <c r="L60" s="16">
        <v>1</v>
      </c>
      <c r="M60" s="70" t="s">
        <v>18</v>
      </c>
      <c r="N60" s="77"/>
      <c r="O60" s="71"/>
      <c r="P60" s="16">
        <v>4</v>
      </c>
      <c r="Q60" s="81">
        <f>VLOOKUP(J60,Цены!$A$5:$I$212,9,0)+VLOOKUP(M60,Цены!$A$5:$I$212,9,0)*P60</f>
        <v>59030.399999999994</v>
      </c>
      <c r="R60" s="82"/>
      <c r="T60" s="51"/>
      <c r="U60" s="51"/>
      <c r="V60" s="51"/>
    </row>
    <row r="61" spans="1:22" ht="30" customHeight="1">
      <c r="A61" s="165" t="s">
        <v>549</v>
      </c>
      <c r="B61" s="165"/>
      <c r="C61" s="165"/>
      <c r="D61" s="83"/>
      <c r="E61" s="84"/>
      <c r="F61" s="84"/>
      <c r="G61" s="85"/>
      <c r="H61" s="75" t="s">
        <v>544</v>
      </c>
      <c r="I61" s="76"/>
      <c r="J61" s="70" t="s">
        <v>37</v>
      </c>
      <c r="K61" s="71"/>
      <c r="L61" s="16">
        <v>1</v>
      </c>
      <c r="M61" s="70" t="s">
        <v>4</v>
      </c>
      <c r="N61" s="77"/>
      <c r="O61" s="71"/>
      <c r="P61" s="16">
        <v>6</v>
      </c>
      <c r="Q61" s="81">
        <f>VLOOKUP(J61,Цены!$A$5:$I$212,9,0)+VLOOKUP(M61,Цены!$A$5:$I$212,9,0)*P61</f>
        <v>69999.600000000006</v>
      </c>
      <c r="R61" s="82"/>
      <c r="T61" s="48" t="s">
        <v>428</v>
      </c>
      <c r="U61" s="48" t="s">
        <v>279</v>
      </c>
      <c r="V61" s="48" t="s">
        <v>441</v>
      </c>
    </row>
    <row r="62" spans="1:22" ht="30" customHeight="1">
      <c r="A62" s="165"/>
      <c r="B62" s="165"/>
      <c r="C62" s="165"/>
      <c r="D62" s="86"/>
      <c r="E62" s="87"/>
      <c r="F62" s="87"/>
      <c r="G62" s="88"/>
      <c r="H62" s="75" t="s">
        <v>545</v>
      </c>
      <c r="I62" s="76"/>
      <c r="J62" s="70" t="s">
        <v>43</v>
      </c>
      <c r="K62" s="71"/>
      <c r="L62" s="16">
        <v>1</v>
      </c>
      <c r="M62" s="70" t="s">
        <v>9</v>
      </c>
      <c r="N62" s="77"/>
      <c r="O62" s="71"/>
      <c r="P62" s="16">
        <v>6</v>
      </c>
      <c r="Q62" s="81">
        <f>VLOOKUP(J62,Цены!$A$5:$I$212,9,0)+VLOOKUP(M62,Цены!$A$5:$I$212,9,0)*P62</f>
        <v>72172.800000000003</v>
      </c>
      <c r="R62" s="82"/>
      <c r="T62" s="48" t="s">
        <v>429</v>
      </c>
      <c r="U62" s="48" t="s">
        <v>280</v>
      </c>
      <c r="V62" s="48" t="s">
        <v>442</v>
      </c>
    </row>
    <row r="63" spans="1:22" ht="30" customHeight="1">
      <c r="A63" s="165"/>
      <c r="B63" s="165"/>
      <c r="C63" s="165"/>
      <c r="D63" s="86"/>
      <c r="E63" s="87"/>
      <c r="F63" s="87"/>
      <c r="G63" s="88"/>
      <c r="H63" s="75" t="s">
        <v>546</v>
      </c>
      <c r="I63" s="76"/>
      <c r="J63" s="70" t="s">
        <v>50</v>
      </c>
      <c r="K63" s="71"/>
      <c r="L63" s="16">
        <v>1</v>
      </c>
      <c r="M63" s="70" t="s">
        <v>17</v>
      </c>
      <c r="N63" s="77"/>
      <c r="O63" s="71"/>
      <c r="P63" s="16">
        <v>6</v>
      </c>
      <c r="Q63" s="81">
        <f>VLOOKUP(J63,Цены!$A$5:$I$212,9,0)+VLOOKUP(M63,Цены!$A$5:$I$212,9,0)*P63</f>
        <v>75837.599999999991</v>
      </c>
      <c r="R63" s="82"/>
      <c r="T63" s="48" t="s">
        <v>430</v>
      </c>
      <c r="U63" s="48" t="s">
        <v>281</v>
      </c>
      <c r="V63" s="48" t="s">
        <v>443</v>
      </c>
    </row>
    <row r="64" spans="1:22" ht="30" customHeight="1">
      <c r="A64" s="165" t="s">
        <v>550</v>
      </c>
      <c r="B64" s="165"/>
      <c r="C64" s="165"/>
      <c r="D64" s="86"/>
      <c r="E64" s="87"/>
      <c r="F64" s="87"/>
      <c r="G64" s="88"/>
      <c r="H64" s="75" t="s">
        <v>544</v>
      </c>
      <c r="I64" s="76"/>
      <c r="J64" s="70" t="s">
        <v>37</v>
      </c>
      <c r="K64" s="71"/>
      <c r="L64" s="16">
        <v>1</v>
      </c>
      <c r="M64" s="70" t="s">
        <v>6</v>
      </c>
      <c r="N64" s="77"/>
      <c r="O64" s="71"/>
      <c r="P64" s="16">
        <v>6</v>
      </c>
      <c r="Q64" s="81">
        <f>VLOOKUP(J64,Цены!$A$5:$I$212,9,0)+VLOOKUP(M64,Цены!$A$5:$I$212,9,0)*P64</f>
        <v>77163.600000000006</v>
      </c>
      <c r="R64" s="82"/>
      <c r="T64" s="51"/>
      <c r="U64" s="51"/>
      <c r="V64" s="51"/>
    </row>
    <row r="65" spans="1:22" ht="30" customHeight="1">
      <c r="A65" s="165"/>
      <c r="B65" s="165"/>
      <c r="C65" s="165"/>
      <c r="D65" s="86"/>
      <c r="E65" s="87"/>
      <c r="F65" s="87"/>
      <c r="G65" s="88"/>
      <c r="H65" s="75" t="s">
        <v>545</v>
      </c>
      <c r="I65" s="76"/>
      <c r="J65" s="70" t="s">
        <v>43</v>
      </c>
      <c r="K65" s="71"/>
      <c r="L65" s="16">
        <v>1</v>
      </c>
      <c r="M65" s="70" t="s">
        <v>11</v>
      </c>
      <c r="N65" s="77"/>
      <c r="O65" s="71"/>
      <c r="P65" s="16">
        <v>6</v>
      </c>
      <c r="Q65" s="81">
        <f>VLOOKUP(J65,Цены!$A$5:$I$212,9,0)+VLOOKUP(M65,Цены!$A$5:$I$212,9,0)*P65</f>
        <v>80416.799999999988</v>
      </c>
      <c r="R65" s="82"/>
      <c r="T65" s="51"/>
      <c r="U65" s="51"/>
      <c r="V65" s="51"/>
    </row>
    <row r="66" spans="1:22" ht="30" customHeight="1">
      <c r="A66" s="165"/>
      <c r="B66" s="165"/>
      <c r="C66" s="165"/>
      <c r="D66" s="89"/>
      <c r="E66" s="90"/>
      <c r="F66" s="90"/>
      <c r="G66" s="91"/>
      <c r="H66" s="75" t="s">
        <v>546</v>
      </c>
      <c r="I66" s="76"/>
      <c r="J66" s="70" t="s">
        <v>50</v>
      </c>
      <c r="K66" s="71"/>
      <c r="L66" s="16">
        <v>1</v>
      </c>
      <c r="M66" s="70" t="s">
        <v>18</v>
      </c>
      <c r="N66" s="77"/>
      <c r="O66" s="71"/>
      <c r="P66" s="16">
        <v>6</v>
      </c>
      <c r="Q66" s="81">
        <f>VLOOKUP(J66,Цены!$A$5:$I$212,9,0)+VLOOKUP(M66,Цены!$A$5:$I$212,9,0)*P66</f>
        <v>84117.599999999991</v>
      </c>
      <c r="R66" s="82"/>
      <c r="T66" s="51"/>
      <c r="U66" s="51"/>
      <c r="V66" s="51"/>
    </row>
    <row r="67" spans="1:22" ht="15.75">
      <c r="A67" s="72" t="s">
        <v>389</v>
      </c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4"/>
    </row>
    <row r="68" spans="1:22" ht="90" customHeight="1">
      <c r="A68" s="78" t="s">
        <v>341</v>
      </c>
      <c r="B68" s="79"/>
      <c r="C68" s="80"/>
      <c r="D68" s="70"/>
      <c r="E68" s="77"/>
      <c r="F68" s="77"/>
      <c r="G68" s="71"/>
      <c r="H68" s="75" t="s">
        <v>275</v>
      </c>
      <c r="I68" s="76"/>
      <c r="J68" s="70" t="s">
        <v>61</v>
      </c>
      <c r="K68" s="71"/>
      <c r="L68" s="16">
        <v>1</v>
      </c>
      <c r="M68" s="70" t="s">
        <v>62</v>
      </c>
      <c r="N68" s="77"/>
      <c r="O68" s="71"/>
      <c r="P68" s="16">
        <v>1</v>
      </c>
      <c r="Q68" s="81">
        <f>VLOOKUP(J68,Цены!$A$5:$I$212,9,0)+VLOOKUP(M68,Цены!$A$5:$I$212,9,0)</f>
        <v>11887.199999999999</v>
      </c>
      <c r="R68" s="82"/>
      <c r="T68" s="14" t="s">
        <v>424</v>
      </c>
      <c r="U68" s="14" t="s">
        <v>275</v>
      </c>
      <c r="V68" s="14" t="s">
        <v>437</v>
      </c>
    </row>
    <row r="69" spans="1:22">
      <c r="A69" s="1"/>
      <c r="B69" s="1"/>
      <c r="C69" s="5"/>
      <c r="D69" s="5"/>
      <c r="E69" s="5"/>
    </row>
  </sheetData>
  <mergeCells count="258">
    <mergeCell ref="A64:C66"/>
    <mergeCell ref="A58:C60"/>
    <mergeCell ref="A52:C54"/>
    <mergeCell ref="A46:C48"/>
    <mergeCell ref="A34:C36"/>
    <mergeCell ref="Q36:R36"/>
    <mergeCell ref="M36:O36"/>
    <mergeCell ref="J36:K36"/>
    <mergeCell ref="H36:I36"/>
    <mergeCell ref="H34:I34"/>
    <mergeCell ref="J34:K34"/>
    <mergeCell ref="M34:O34"/>
    <mergeCell ref="Q34:R34"/>
    <mergeCell ref="H35:I35"/>
    <mergeCell ref="J35:K35"/>
    <mergeCell ref="M35:O35"/>
    <mergeCell ref="Q35:R35"/>
    <mergeCell ref="H47:I47"/>
    <mergeCell ref="J47:K47"/>
    <mergeCell ref="M47:O47"/>
    <mergeCell ref="Q47:R47"/>
    <mergeCell ref="A40:C42"/>
    <mergeCell ref="D37:G42"/>
    <mergeCell ref="M53:O53"/>
    <mergeCell ref="Q53:R53"/>
    <mergeCell ref="H42:I42"/>
    <mergeCell ref="J42:K42"/>
    <mergeCell ref="M42:O42"/>
    <mergeCell ref="Q42:R42"/>
    <mergeCell ref="H40:I40"/>
    <mergeCell ref="J40:K40"/>
    <mergeCell ref="M40:O40"/>
    <mergeCell ref="Q40:R40"/>
    <mergeCell ref="H41:I41"/>
    <mergeCell ref="J41:K41"/>
    <mergeCell ref="M41:O41"/>
    <mergeCell ref="Q41:R41"/>
    <mergeCell ref="M65:O65"/>
    <mergeCell ref="Q65:R65"/>
    <mergeCell ref="H60:I60"/>
    <mergeCell ref="J60:K60"/>
    <mergeCell ref="M60:O60"/>
    <mergeCell ref="Q60:R60"/>
    <mergeCell ref="H58:I58"/>
    <mergeCell ref="J58:K58"/>
    <mergeCell ref="M58:O58"/>
    <mergeCell ref="Q58:R58"/>
    <mergeCell ref="H59:I59"/>
    <mergeCell ref="J59:K59"/>
    <mergeCell ref="M59:O59"/>
    <mergeCell ref="Q59:R59"/>
    <mergeCell ref="A49:C51"/>
    <mergeCell ref="H49:I49"/>
    <mergeCell ref="J49:K49"/>
    <mergeCell ref="M49:O49"/>
    <mergeCell ref="Q49:R49"/>
    <mergeCell ref="H50:I50"/>
    <mergeCell ref="J50:K50"/>
    <mergeCell ref="M50:O50"/>
    <mergeCell ref="Q50:R50"/>
    <mergeCell ref="H51:I51"/>
    <mergeCell ref="J51:K51"/>
    <mergeCell ref="M51:O51"/>
    <mergeCell ref="Q51:R51"/>
    <mergeCell ref="D49:G54"/>
    <mergeCell ref="H54:I54"/>
    <mergeCell ref="J54:K54"/>
    <mergeCell ref="M54:O54"/>
    <mergeCell ref="Q54:R54"/>
    <mergeCell ref="H52:I52"/>
    <mergeCell ref="J52:K52"/>
    <mergeCell ref="M52:O52"/>
    <mergeCell ref="Q52:R52"/>
    <mergeCell ref="H53:I53"/>
    <mergeCell ref="J53:K53"/>
    <mergeCell ref="A43:C45"/>
    <mergeCell ref="H43:I43"/>
    <mergeCell ref="J43:K43"/>
    <mergeCell ref="M43:O43"/>
    <mergeCell ref="Q43:R43"/>
    <mergeCell ref="H44:I44"/>
    <mergeCell ref="J44:K44"/>
    <mergeCell ref="M44:O44"/>
    <mergeCell ref="Q44:R44"/>
    <mergeCell ref="H45:I45"/>
    <mergeCell ref="J45:K45"/>
    <mergeCell ref="M45:O45"/>
    <mergeCell ref="Q45:R45"/>
    <mergeCell ref="D43:G48"/>
    <mergeCell ref="H48:I48"/>
    <mergeCell ref="J48:K48"/>
    <mergeCell ref="M48:O48"/>
    <mergeCell ref="Q48:R48"/>
    <mergeCell ref="H46:I46"/>
    <mergeCell ref="J46:K46"/>
    <mergeCell ref="M46:O46"/>
    <mergeCell ref="Q46:R46"/>
    <mergeCell ref="A61:C63"/>
    <mergeCell ref="H61:I61"/>
    <mergeCell ref="J61:K61"/>
    <mergeCell ref="M61:O61"/>
    <mergeCell ref="Q61:R61"/>
    <mergeCell ref="H62:I62"/>
    <mergeCell ref="J62:K62"/>
    <mergeCell ref="M62:O62"/>
    <mergeCell ref="Q62:R62"/>
    <mergeCell ref="H63:I63"/>
    <mergeCell ref="J63:K63"/>
    <mergeCell ref="M63:O63"/>
    <mergeCell ref="Q63:R63"/>
    <mergeCell ref="D61:G66"/>
    <mergeCell ref="H66:I66"/>
    <mergeCell ref="J66:K66"/>
    <mergeCell ref="M66:O66"/>
    <mergeCell ref="Q66:R66"/>
    <mergeCell ref="H64:I64"/>
    <mergeCell ref="J64:K64"/>
    <mergeCell ref="M64:O64"/>
    <mergeCell ref="Q64:R64"/>
    <mergeCell ref="H65:I65"/>
    <mergeCell ref="J65:K65"/>
    <mergeCell ref="A55:C57"/>
    <mergeCell ref="H55:I55"/>
    <mergeCell ref="J55:K55"/>
    <mergeCell ref="M55:O55"/>
    <mergeCell ref="Q55:R55"/>
    <mergeCell ref="H56:I56"/>
    <mergeCell ref="J56:K56"/>
    <mergeCell ref="M56:O56"/>
    <mergeCell ref="Q56:R56"/>
    <mergeCell ref="H57:I57"/>
    <mergeCell ref="J57:K57"/>
    <mergeCell ref="M57:O57"/>
    <mergeCell ref="Q57:R57"/>
    <mergeCell ref="D55:G60"/>
    <mergeCell ref="A1:R2"/>
    <mergeCell ref="A4:B6"/>
    <mergeCell ref="C4:D6"/>
    <mergeCell ref="E4:F6"/>
    <mergeCell ref="G4:H6"/>
    <mergeCell ref="I4:J6"/>
    <mergeCell ref="K4:L6"/>
    <mergeCell ref="M4:N6"/>
    <mergeCell ref="O4:P6"/>
    <mergeCell ref="Q4:R6"/>
    <mergeCell ref="A3:H3"/>
    <mergeCell ref="I3:R3"/>
    <mergeCell ref="A8:L14"/>
    <mergeCell ref="M8:R14"/>
    <mergeCell ref="Q15:R16"/>
    <mergeCell ref="A7:B7"/>
    <mergeCell ref="C7:D7"/>
    <mergeCell ref="E7:F7"/>
    <mergeCell ref="G7:H7"/>
    <mergeCell ref="I7:J7"/>
    <mergeCell ref="K7:L7"/>
    <mergeCell ref="M7:N7"/>
    <mergeCell ref="O7:P7"/>
    <mergeCell ref="Q7:R7"/>
    <mergeCell ref="M16:O16"/>
    <mergeCell ref="J16:K16"/>
    <mergeCell ref="H15:I16"/>
    <mergeCell ref="A15:C16"/>
    <mergeCell ref="D15:G16"/>
    <mergeCell ref="J15:P15"/>
    <mergeCell ref="A27:C28"/>
    <mergeCell ref="A21:C23"/>
    <mergeCell ref="A18:C20"/>
    <mergeCell ref="A17:R17"/>
    <mergeCell ref="A24:R24"/>
    <mergeCell ref="J25:K25"/>
    <mergeCell ref="J31:K31"/>
    <mergeCell ref="M23:O23"/>
    <mergeCell ref="M25:O25"/>
    <mergeCell ref="M26:O26"/>
    <mergeCell ref="M27:O27"/>
    <mergeCell ref="M28:O28"/>
    <mergeCell ref="M30:O30"/>
    <mergeCell ref="M31:O31"/>
    <mergeCell ref="J30:K30"/>
    <mergeCell ref="J28:K28"/>
    <mergeCell ref="J27:K27"/>
    <mergeCell ref="J26:K26"/>
    <mergeCell ref="H30:I30"/>
    <mergeCell ref="H31:I31"/>
    <mergeCell ref="D31:G36"/>
    <mergeCell ref="J19:K19"/>
    <mergeCell ref="J18:K18"/>
    <mergeCell ref="H28:I28"/>
    <mergeCell ref="Q25:R25"/>
    <mergeCell ref="Q26:R26"/>
    <mergeCell ref="Q27:R27"/>
    <mergeCell ref="Q28:R28"/>
    <mergeCell ref="H25:I25"/>
    <mergeCell ref="H26:I26"/>
    <mergeCell ref="H27:I27"/>
    <mergeCell ref="Q22:R22"/>
    <mergeCell ref="Q23:R23"/>
    <mergeCell ref="Q18:R18"/>
    <mergeCell ref="Q19:R19"/>
    <mergeCell ref="Q20:R20"/>
    <mergeCell ref="H22:I22"/>
    <mergeCell ref="H23:I23"/>
    <mergeCell ref="Q21:R21"/>
    <mergeCell ref="H18:I18"/>
    <mergeCell ref="H19:I19"/>
    <mergeCell ref="H20:I20"/>
    <mergeCell ref="H21:I21"/>
    <mergeCell ref="J23:K23"/>
    <mergeCell ref="J22:K22"/>
    <mergeCell ref="M39:O39"/>
    <mergeCell ref="M68:O68"/>
    <mergeCell ref="Q39:R39"/>
    <mergeCell ref="Q68:R68"/>
    <mergeCell ref="M18:O18"/>
    <mergeCell ref="M19:O19"/>
    <mergeCell ref="M20:O20"/>
    <mergeCell ref="M21:O21"/>
    <mergeCell ref="M22:O22"/>
    <mergeCell ref="Q30:R30"/>
    <mergeCell ref="Q31:R31"/>
    <mergeCell ref="Q32:R32"/>
    <mergeCell ref="Q33:R33"/>
    <mergeCell ref="Q37:R37"/>
    <mergeCell ref="Q38:R38"/>
    <mergeCell ref="A29:R29"/>
    <mergeCell ref="D18:G23"/>
    <mergeCell ref="D25:G28"/>
    <mergeCell ref="J21:K21"/>
    <mergeCell ref="J20:K20"/>
    <mergeCell ref="A37:C39"/>
    <mergeCell ref="A31:C33"/>
    <mergeCell ref="A30:C30"/>
    <mergeCell ref="A25:C26"/>
    <mergeCell ref="X1:X2"/>
    <mergeCell ref="Y1:Y2"/>
    <mergeCell ref="X3:X4"/>
    <mergeCell ref="Y3:Y4"/>
    <mergeCell ref="J68:K68"/>
    <mergeCell ref="J39:K39"/>
    <mergeCell ref="J38:K38"/>
    <mergeCell ref="J37:K37"/>
    <mergeCell ref="J33:K33"/>
    <mergeCell ref="J32:K32"/>
    <mergeCell ref="A67:R67"/>
    <mergeCell ref="H68:I68"/>
    <mergeCell ref="D30:G30"/>
    <mergeCell ref="D68:G68"/>
    <mergeCell ref="H39:I39"/>
    <mergeCell ref="H32:I32"/>
    <mergeCell ref="H33:I33"/>
    <mergeCell ref="H37:I37"/>
    <mergeCell ref="H38:I38"/>
    <mergeCell ref="A68:C68"/>
    <mergeCell ref="M32:O32"/>
    <mergeCell ref="M33:O33"/>
    <mergeCell ref="M37:O37"/>
    <mergeCell ref="M38:O38"/>
  </mergeCells>
  <pageMargins left="0.7" right="0.7" top="0.75" bottom="0.75" header="0.3" footer="0.3"/>
  <pageSetup paperSize="9" scale="52" fitToHeight="0" orientation="portrait" r:id="rId1"/>
  <rowBreaks count="1" manualBreakCount="1">
    <brk id="4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4"/>
  <sheetViews>
    <sheetView view="pageBreakPreview" zoomScale="85" zoomScaleNormal="70" zoomScaleSheetLayoutView="85" workbookViewId="0">
      <selection activeCell="P19" sqref="P19"/>
    </sheetView>
  </sheetViews>
  <sheetFormatPr defaultRowHeight="15"/>
  <cols>
    <col min="1" max="15" width="8.28515625" customWidth="1"/>
    <col min="16" max="16" width="19.140625" customWidth="1"/>
    <col min="17" max="17" width="40.28515625" customWidth="1"/>
  </cols>
  <sheetData>
    <row r="1" spans="1:22" ht="34.5" customHeight="1">
      <c r="A1" s="196" t="s">
        <v>444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4"/>
      <c r="R1" s="4"/>
      <c r="S1" s="4"/>
      <c r="T1" s="4"/>
      <c r="U1" s="4"/>
      <c r="V1" s="4"/>
    </row>
    <row r="2" spans="1:22" ht="1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4"/>
      <c r="R2" s="4"/>
      <c r="S2" s="4"/>
      <c r="T2" s="4"/>
      <c r="U2" s="4"/>
      <c r="V2" s="4"/>
    </row>
    <row r="3" spans="1:22">
      <c r="A3" s="198" t="s">
        <v>465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82" t="s">
        <v>466</v>
      </c>
      <c r="N3" s="183"/>
      <c r="O3" s="183"/>
      <c r="P3" s="184"/>
      <c r="Q3" s="2"/>
      <c r="R3" s="2"/>
      <c r="S3" s="2"/>
      <c r="T3" s="2"/>
      <c r="U3" s="2"/>
      <c r="V3" s="2"/>
    </row>
    <row r="4" spans="1:22" ht="28.5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85"/>
      <c r="N4" s="186"/>
      <c r="O4" s="186"/>
      <c r="P4" s="187"/>
      <c r="Q4" s="2"/>
      <c r="R4" s="2"/>
      <c r="S4" s="2"/>
      <c r="T4" s="2"/>
      <c r="U4" s="2"/>
      <c r="V4" s="2"/>
    </row>
    <row r="5" spans="1:22" ht="28.5" customHeight="1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85"/>
      <c r="N5" s="186"/>
      <c r="O5" s="186"/>
      <c r="P5" s="187"/>
    </row>
    <row r="6" spans="1:22" ht="28.5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85"/>
      <c r="N6" s="186"/>
      <c r="O6" s="186"/>
      <c r="P6" s="187"/>
    </row>
    <row r="7" spans="1:22" ht="33" customHeight="1">
      <c r="A7" s="194" t="s">
        <v>400</v>
      </c>
      <c r="B7" s="194"/>
      <c r="C7" s="194"/>
      <c r="D7" s="194" t="s">
        <v>401</v>
      </c>
      <c r="E7" s="194"/>
      <c r="F7" s="194"/>
      <c r="G7" s="194" t="s">
        <v>447</v>
      </c>
      <c r="H7" s="194"/>
      <c r="I7" s="194"/>
      <c r="J7" s="194" t="s">
        <v>404</v>
      </c>
      <c r="K7" s="194"/>
      <c r="L7" s="194"/>
      <c r="M7" s="185"/>
      <c r="N7" s="186"/>
      <c r="O7" s="186"/>
      <c r="P7" s="187"/>
    </row>
    <row r="8" spans="1:22" ht="15" customHeight="1">
      <c r="A8" s="181" t="s">
        <v>446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5"/>
      <c r="N8" s="186"/>
      <c r="O8" s="186"/>
      <c r="P8" s="187"/>
    </row>
    <row r="9" spans="1:22" ht="20.25" customHeight="1">
      <c r="A9" s="195"/>
      <c r="B9" s="195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85"/>
      <c r="N9" s="186"/>
      <c r="O9" s="186"/>
      <c r="P9" s="187"/>
    </row>
    <row r="10" spans="1:22" ht="20.25" customHeight="1">
      <c r="A10" s="195"/>
      <c r="B10" s="195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85"/>
      <c r="N10" s="186"/>
      <c r="O10" s="186"/>
      <c r="P10" s="187"/>
    </row>
    <row r="11" spans="1:22" ht="20.25" customHeight="1">
      <c r="A11" s="195"/>
      <c r="B11" s="195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85"/>
      <c r="N11" s="186"/>
      <c r="O11" s="186"/>
      <c r="P11" s="187"/>
    </row>
    <row r="12" spans="1:22" ht="30.75" customHeight="1">
      <c r="A12" s="194" t="s">
        <v>400</v>
      </c>
      <c r="B12" s="194"/>
      <c r="C12" s="194" t="s">
        <v>401</v>
      </c>
      <c r="D12" s="194"/>
      <c r="E12" s="194" t="s">
        <v>447</v>
      </c>
      <c r="F12" s="194"/>
      <c r="G12" s="194" t="s">
        <v>404</v>
      </c>
      <c r="H12" s="194"/>
      <c r="I12" s="194" t="s">
        <v>402</v>
      </c>
      <c r="J12" s="194"/>
      <c r="K12" s="194" t="s">
        <v>403</v>
      </c>
      <c r="L12" s="194"/>
      <c r="M12" s="188"/>
      <c r="N12" s="189"/>
      <c r="O12" s="189"/>
      <c r="P12" s="190"/>
    </row>
    <row r="13" spans="1:22" ht="15.75">
      <c r="A13" s="174" t="s">
        <v>345</v>
      </c>
      <c r="B13" s="175"/>
      <c r="C13" s="174" t="s">
        <v>372</v>
      </c>
      <c r="D13" s="175"/>
      <c r="E13" s="174" t="s">
        <v>351</v>
      </c>
      <c r="F13" s="175"/>
      <c r="G13" s="171" t="s">
        <v>346</v>
      </c>
      <c r="H13" s="172"/>
      <c r="I13" s="172"/>
      <c r="J13" s="172"/>
      <c r="K13" s="172"/>
      <c r="L13" s="172"/>
      <c r="M13" s="172"/>
      <c r="N13" s="172"/>
      <c r="O13" s="173"/>
      <c r="P13" s="191" t="s">
        <v>350</v>
      </c>
    </row>
    <row r="14" spans="1:22" ht="15.75">
      <c r="A14" s="176"/>
      <c r="B14" s="177"/>
      <c r="C14" s="176"/>
      <c r="D14" s="177"/>
      <c r="E14" s="176"/>
      <c r="F14" s="177"/>
      <c r="G14" s="171" t="s">
        <v>313</v>
      </c>
      <c r="H14" s="173"/>
      <c r="I14" s="17" t="s">
        <v>451</v>
      </c>
      <c r="J14" s="171" t="s">
        <v>316</v>
      </c>
      <c r="K14" s="173"/>
      <c r="L14" s="17" t="s">
        <v>451</v>
      </c>
      <c r="M14" s="171" t="s">
        <v>373</v>
      </c>
      <c r="N14" s="173"/>
      <c r="O14" s="17" t="s">
        <v>451</v>
      </c>
      <c r="P14" s="192"/>
    </row>
    <row r="15" spans="1:22" ht="18.75">
      <c r="A15" s="178" t="s">
        <v>381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80"/>
    </row>
    <row r="16" spans="1:22" ht="93.75" customHeight="1">
      <c r="A16" s="78" t="s">
        <v>289</v>
      </c>
      <c r="B16" s="80"/>
      <c r="C16" s="166"/>
      <c r="D16" s="167"/>
      <c r="E16" s="166" t="s">
        <v>283</v>
      </c>
      <c r="F16" s="167"/>
      <c r="G16" s="166" t="s">
        <v>405</v>
      </c>
      <c r="H16" s="167"/>
      <c r="I16" s="47">
        <v>1</v>
      </c>
      <c r="J16" s="166" t="s">
        <v>349</v>
      </c>
      <c r="K16" s="167"/>
      <c r="L16" s="47" t="s">
        <v>349</v>
      </c>
      <c r="M16" s="166" t="s">
        <v>349</v>
      </c>
      <c r="N16" s="167"/>
      <c r="O16" s="47" t="s">
        <v>349</v>
      </c>
      <c r="P16" s="49">
        <f>VLOOKUP(G16,Цены!$A$5:$I$212,9,0)</f>
        <v>7146</v>
      </c>
    </row>
    <row r="17" spans="1:16" ht="93.75" customHeight="1">
      <c r="A17" s="78" t="s">
        <v>289</v>
      </c>
      <c r="B17" s="80"/>
      <c r="C17" s="166"/>
      <c r="D17" s="167"/>
      <c r="E17" s="166" t="s">
        <v>283</v>
      </c>
      <c r="F17" s="167"/>
      <c r="G17" s="166" t="s">
        <v>406</v>
      </c>
      <c r="H17" s="167"/>
      <c r="I17" s="47">
        <v>1</v>
      </c>
      <c r="J17" s="166" t="s">
        <v>349</v>
      </c>
      <c r="K17" s="167"/>
      <c r="L17" s="47" t="s">
        <v>349</v>
      </c>
      <c r="M17" s="166" t="s">
        <v>349</v>
      </c>
      <c r="N17" s="167"/>
      <c r="O17" s="47" t="s">
        <v>349</v>
      </c>
      <c r="P17" s="49">
        <f>VLOOKUP(G17,Цены!$A$5:$I$212,9,0)</f>
        <v>7317.5999999999995</v>
      </c>
    </row>
    <row r="18" spans="1:16" ht="93.75" customHeight="1">
      <c r="A18" s="78" t="s">
        <v>289</v>
      </c>
      <c r="B18" s="80"/>
      <c r="C18" s="166"/>
      <c r="D18" s="167"/>
      <c r="E18" s="166" t="s">
        <v>284</v>
      </c>
      <c r="F18" s="167"/>
      <c r="G18" s="166" t="s">
        <v>407</v>
      </c>
      <c r="H18" s="167"/>
      <c r="I18" s="47">
        <v>1</v>
      </c>
      <c r="J18" s="166" t="s">
        <v>349</v>
      </c>
      <c r="K18" s="167"/>
      <c r="L18" s="47" t="s">
        <v>349</v>
      </c>
      <c r="M18" s="166" t="s">
        <v>349</v>
      </c>
      <c r="N18" s="167"/>
      <c r="O18" s="47" t="s">
        <v>349</v>
      </c>
      <c r="P18" s="49">
        <f>VLOOKUP(G18,Цены!$A$5:$I$212,9,0)</f>
        <v>9103.1999999999989</v>
      </c>
    </row>
    <row r="19" spans="1:16" ht="93.75" customHeight="1">
      <c r="A19" s="78" t="s">
        <v>289</v>
      </c>
      <c r="B19" s="80"/>
      <c r="C19" s="166"/>
      <c r="D19" s="167"/>
      <c r="E19" s="166" t="s">
        <v>284</v>
      </c>
      <c r="F19" s="167"/>
      <c r="G19" s="166" t="s">
        <v>408</v>
      </c>
      <c r="H19" s="167"/>
      <c r="I19" s="47">
        <v>1</v>
      </c>
      <c r="J19" s="166" t="s">
        <v>349</v>
      </c>
      <c r="K19" s="167"/>
      <c r="L19" s="47" t="s">
        <v>349</v>
      </c>
      <c r="M19" s="166" t="s">
        <v>349</v>
      </c>
      <c r="N19" s="167"/>
      <c r="O19" s="47" t="s">
        <v>349</v>
      </c>
      <c r="P19" s="49">
        <f>VLOOKUP(G19,Цены!$A$5:$I$212,9,0)</f>
        <v>9559.6200000000008</v>
      </c>
    </row>
    <row r="20" spans="1:16" ht="18.75">
      <c r="A20" s="168" t="s">
        <v>382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70"/>
    </row>
    <row r="21" spans="1:16" ht="120" customHeight="1">
      <c r="A21" s="78" t="s">
        <v>374</v>
      </c>
      <c r="B21" s="80"/>
      <c r="C21" s="166"/>
      <c r="D21" s="167"/>
      <c r="E21" s="166" t="s">
        <v>336</v>
      </c>
      <c r="F21" s="167"/>
      <c r="G21" s="166" t="s">
        <v>409</v>
      </c>
      <c r="H21" s="167"/>
      <c r="I21" s="47">
        <v>1</v>
      </c>
      <c r="J21" s="166" t="s">
        <v>64</v>
      </c>
      <c r="K21" s="167"/>
      <c r="L21" s="47">
        <v>1</v>
      </c>
      <c r="M21" s="166" t="s">
        <v>349</v>
      </c>
      <c r="N21" s="167"/>
      <c r="O21" s="47" t="s">
        <v>349</v>
      </c>
      <c r="P21" s="49">
        <f>VLOOKUP(G21,Цены!$A$5:$I$212,9,0)+VLOOKUP(J21,Цены!$A$5:$I$212,9,0)</f>
        <v>9375.6</v>
      </c>
    </row>
    <row r="22" spans="1:16" ht="120" customHeight="1">
      <c r="A22" s="78" t="s">
        <v>374</v>
      </c>
      <c r="B22" s="80"/>
      <c r="C22" s="166"/>
      <c r="D22" s="167"/>
      <c r="E22" s="166" t="s">
        <v>337</v>
      </c>
      <c r="F22" s="167"/>
      <c r="G22" s="166" t="s">
        <v>409</v>
      </c>
      <c r="H22" s="167"/>
      <c r="I22" s="47">
        <v>1</v>
      </c>
      <c r="J22" s="166" t="s">
        <v>66</v>
      </c>
      <c r="K22" s="167"/>
      <c r="L22" s="47">
        <v>1</v>
      </c>
      <c r="M22" s="166" t="s">
        <v>349</v>
      </c>
      <c r="N22" s="167"/>
      <c r="O22" s="47" t="s">
        <v>349</v>
      </c>
      <c r="P22" s="49">
        <f>VLOOKUP(G22,Цены!$A$5:$I$212,9,0)+VLOOKUP(J22,Цены!$A$5:$I$212,9,0)</f>
        <v>9356.4</v>
      </c>
    </row>
    <row r="23" spans="1:16" ht="120" customHeight="1">
      <c r="A23" s="78" t="s">
        <v>374</v>
      </c>
      <c r="B23" s="80"/>
      <c r="C23" s="166"/>
      <c r="D23" s="167"/>
      <c r="E23" s="166" t="s">
        <v>337</v>
      </c>
      <c r="F23" s="167"/>
      <c r="G23" s="166" t="s">
        <v>410</v>
      </c>
      <c r="H23" s="167"/>
      <c r="I23" s="47">
        <v>1</v>
      </c>
      <c r="J23" s="166" t="s">
        <v>64</v>
      </c>
      <c r="K23" s="167"/>
      <c r="L23" s="47">
        <v>1</v>
      </c>
      <c r="M23" s="166" t="s">
        <v>349</v>
      </c>
      <c r="N23" s="167"/>
      <c r="O23" s="47" t="s">
        <v>349</v>
      </c>
      <c r="P23" s="49">
        <f>VLOOKUP(G23,Цены!$A$5:$I$212,9,0)+VLOOKUP(J23,Цены!$A$5:$I$212,9,0)</f>
        <v>10237.200000000001</v>
      </c>
    </row>
    <row r="24" spans="1:16" ht="120" customHeight="1">
      <c r="A24" s="78" t="s">
        <v>374</v>
      </c>
      <c r="B24" s="80"/>
      <c r="C24" s="166"/>
      <c r="D24" s="167"/>
      <c r="E24" s="166" t="s">
        <v>337</v>
      </c>
      <c r="F24" s="167"/>
      <c r="G24" s="166" t="s">
        <v>410</v>
      </c>
      <c r="H24" s="167"/>
      <c r="I24" s="47">
        <v>1</v>
      </c>
      <c r="J24" s="166" t="s">
        <v>66</v>
      </c>
      <c r="K24" s="167"/>
      <c r="L24" s="47">
        <v>1</v>
      </c>
      <c r="M24" s="166" t="s">
        <v>349</v>
      </c>
      <c r="N24" s="167"/>
      <c r="O24" s="47" t="s">
        <v>349</v>
      </c>
      <c r="P24" s="49">
        <f>VLOOKUP(G24,Цены!$A$5:$I$212,9,0)+VLOOKUP(J24,Цены!$A$5:$I$212,9,0)</f>
        <v>10218</v>
      </c>
    </row>
    <row r="25" spans="1:16" ht="18.75">
      <c r="A25" s="168" t="s">
        <v>384</v>
      </c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70"/>
    </row>
    <row r="26" spans="1:16" ht="75" customHeight="1">
      <c r="A26" s="78" t="s">
        <v>285</v>
      </c>
      <c r="B26" s="80"/>
      <c r="C26" s="166"/>
      <c r="D26" s="167"/>
      <c r="E26" s="166" t="s">
        <v>198</v>
      </c>
      <c r="F26" s="167"/>
      <c r="G26" s="166" t="s">
        <v>411</v>
      </c>
      <c r="H26" s="167"/>
      <c r="I26" s="47">
        <v>1</v>
      </c>
      <c r="J26" s="166" t="s">
        <v>349</v>
      </c>
      <c r="K26" s="167"/>
      <c r="L26" s="47" t="s">
        <v>349</v>
      </c>
      <c r="M26" s="166" t="s">
        <v>349</v>
      </c>
      <c r="N26" s="167"/>
      <c r="O26" s="47" t="s">
        <v>349</v>
      </c>
      <c r="P26" s="49">
        <f>VLOOKUP(G26,Цены!$A$5:$I$212,9,0)</f>
        <v>18165.599999999999</v>
      </c>
    </row>
    <row r="27" spans="1:16" ht="75" customHeight="1">
      <c r="A27" s="78" t="s">
        <v>285</v>
      </c>
      <c r="B27" s="80"/>
      <c r="C27" s="166"/>
      <c r="D27" s="167"/>
      <c r="E27" s="166" t="s">
        <v>198</v>
      </c>
      <c r="F27" s="167"/>
      <c r="G27" s="166" t="s">
        <v>412</v>
      </c>
      <c r="H27" s="167"/>
      <c r="I27" s="47">
        <v>1</v>
      </c>
      <c r="J27" s="166" t="s">
        <v>349</v>
      </c>
      <c r="K27" s="167"/>
      <c r="L27" s="47" t="s">
        <v>349</v>
      </c>
      <c r="M27" s="166" t="s">
        <v>349</v>
      </c>
      <c r="N27" s="167"/>
      <c r="O27" s="47" t="s">
        <v>349</v>
      </c>
      <c r="P27" s="49">
        <f>VLOOKUP(G27,Цены!$A$5:$I$212,9,0)</f>
        <v>19046.399999999998</v>
      </c>
    </row>
    <row r="28" spans="1:16" ht="18.75">
      <c r="A28" s="168" t="s">
        <v>383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70"/>
    </row>
    <row r="29" spans="1:16" ht="90" customHeight="1">
      <c r="A29" s="78" t="s">
        <v>375</v>
      </c>
      <c r="B29" s="80"/>
      <c r="C29" s="166"/>
      <c r="D29" s="167"/>
      <c r="E29" s="166" t="s">
        <v>338</v>
      </c>
      <c r="F29" s="167"/>
      <c r="G29" s="166" t="s">
        <v>70</v>
      </c>
      <c r="H29" s="167"/>
      <c r="I29" s="47">
        <v>1</v>
      </c>
      <c r="J29" s="166" t="s">
        <v>68</v>
      </c>
      <c r="K29" s="167"/>
      <c r="L29" s="47">
        <v>1</v>
      </c>
      <c r="M29" s="166" t="s">
        <v>349</v>
      </c>
      <c r="N29" s="167"/>
      <c r="O29" s="47" t="s">
        <v>349</v>
      </c>
      <c r="P29" s="49">
        <f>VLOOKUP(G29,Цены!$A$5:$I$212,9,0)+VLOOKUP(J29,Цены!$A$5:$I$212,9,0)</f>
        <v>8962.7999999999993</v>
      </c>
    </row>
    <row r="30" spans="1:16" ht="90" customHeight="1">
      <c r="A30" s="78" t="s">
        <v>376</v>
      </c>
      <c r="B30" s="80"/>
      <c r="C30" s="166"/>
      <c r="D30" s="167"/>
      <c r="E30" s="166" t="s">
        <v>290</v>
      </c>
      <c r="F30" s="167"/>
      <c r="G30" s="166" t="s">
        <v>73</v>
      </c>
      <c r="H30" s="167"/>
      <c r="I30" s="47">
        <v>1</v>
      </c>
      <c r="J30" s="166" t="s">
        <v>68</v>
      </c>
      <c r="K30" s="167"/>
      <c r="L30" s="47">
        <v>1</v>
      </c>
      <c r="M30" s="166" t="s">
        <v>349</v>
      </c>
      <c r="N30" s="167"/>
      <c r="O30" s="47" t="s">
        <v>349</v>
      </c>
      <c r="P30" s="49">
        <f>VLOOKUP(G30,Цены!$A$5:$I$212,9,0)+VLOOKUP(J30,Цены!$A$5:$I$212,9,0)</f>
        <v>10740</v>
      </c>
    </row>
    <row r="31" spans="1:16" ht="90" customHeight="1">
      <c r="A31" s="78" t="s">
        <v>377</v>
      </c>
      <c r="B31" s="80"/>
      <c r="C31" s="166"/>
      <c r="D31" s="167"/>
      <c r="E31" s="166" t="s">
        <v>338</v>
      </c>
      <c r="F31" s="167"/>
      <c r="G31" s="166" t="s">
        <v>70</v>
      </c>
      <c r="H31" s="167"/>
      <c r="I31" s="47">
        <v>1</v>
      </c>
      <c r="J31" s="166" t="s">
        <v>68</v>
      </c>
      <c r="K31" s="167"/>
      <c r="L31" s="47">
        <v>1</v>
      </c>
      <c r="M31" s="166" t="s">
        <v>74</v>
      </c>
      <c r="N31" s="167"/>
      <c r="O31" s="47">
        <v>1</v>
      </c>
      <c r="P31" s="49">
        <f>VLOOKUP(G31,Цены!$A$5:$I$212,9,0)+VLOOKUP(J31,Цены!$A$5:$I$212,9,0)+VLOOKUP(M31,Цены!$A$5:$I$212,9,0)</f>
        <v>11942.4</v>
      </c>
    </row>
    <row r="32" spans="1:16" ht="90" customHeight="1">
      <c r="A32" s="78" t="s">
        <v>378</v>
      </c>
      <c r="B32" s="80"/>
      <c r="C32" s="166"/>
      <c r="D32" s="167"/>
      <c r="E32" s="166" t="s">
        <v>290</v>
      </c>
      <c r="F32" s="167"/>
      <c r="G32" s="166" t="s">
        <v>73</v>
      </c>
      <c r="H32" s="167"/>
      <c r="I32" s="47">
        <v>1</v>
      </c>
      <c r="J32" s="166" t="s">
        <v>68</v>
      </c>
      <c r="K32" s="167"/>
      <c r="L32" s="47">
        <v>1</v>
      </c>
      <c r="M32" s="166" t="s">
        <v>74</v>
      </c>
      <c r="N32" s="167"/>
      <c r="O32" s="47">
        <v>1</v>
      </c>
      <c r="P32" s="49">
        <f>VLOOKUP(G32,Цены!$A$5:$I$212,9,0)+VLOOKUP(J32,Цены!$A$5:$I$212,9,0)+VLOOKUP(M32,Цены!$A$5:$I$212,9,0)</f>
        <v>13719.6</v>
      </c>
    </row>
    <row r="33" spans="1:16" ht="90" customHeight="1">
      <c r="A33" s="78" t="s">
        <v>379</v>
      </c>
      <c r="B33" s="80"/>
      <c r="C33" s="166"/>
      <c r="D33" s="167"/>
      <c r="E33" s="166" t="s">
        <v>380</v>
      </c>
      <c r="F33" s="167"/>
      <c r="G33" s="166" t="s">
        <v>70</v>
      </c>
      <c r="H33" s="167"/>
      <c r="I33" s="47">
        <v>1</v>
      </c>
      <c r="J33" s="166" t="s">
        <v>68</v>
      </c>
      <c r="K33" s="167"/>
      <c r="L33" s="47">
        <v>1</v>
      </c>
      <c r="M33" s="166" t="s">
        <v>72</v>
      </c>
      <c r="N33" s="167"/>
      <c r="O33" s="47">
        <v>1</v>
      </c>
      <c r="P33" s="49">
        <f>VLOOKUP(G33,Цены!$A$5:$I$212,9,0)+VLOOKUP(J33,Цены!$A$5:$I$212,9,0)+VLOOKUP(M33,Цены!$A$5:$I$212,9,0)</f>
        <v>12180</v>
      </c>
    </row>
    <row r="34" spans="1:16" ht="90" customHeight="1">
      <c r="A34" s="78" t="s">
        <v>379</v>
      </c>
      <c r="B34" s="80"/>
      <c r="C34" s="166"/>
      <c r="D34" s="167"/>
      <c r="E34" s="166" t="s">
        <v>380</v>
      </c>
      <c r="F34" s="167"/>
      <c r="G34" s="166" t="s">
        <v>70</v>
      </c>
      <c r="H34" s="167"/>
      <c r="I34" s="47">
        <v>1</v>
      </c>
      <c r="J34" s="166" t="s">
        <v>68</v>
      </c>
      <c r="K34" s="167"/>
      <c r="L34" s="47">
        <v>1</v>
      </c>
      <c r="M34" s="166" t="s">
        <v>71</v>
      </c>
      <c r="N34" s="167"/>
      <c r="O34" s="47">
        <v>1</v>
      </c>
      <c r="P34" s="49">
        <f>VLOOKUP(G34,Цены!$A$5:$I$212,9,0)+VLOOKUP(J34,Цены!$A$5:$I$212,9,0)+VLOOKUP(M34,Цены!$A$5:$I$212,9,0)</f>
        <v>12313.199999999999</v>
      </c>
    </row>
  </sheetData>
  <mergeCells count="132">
    <mergeCell ref="K12:L12"/>
    <mergeCell ref="A9:B11"/>
    <mergeCell ref="A1:P2"/>
    <mergeCell ref="A4:C6"/>
    <mergeCell ref="A7:C7"/>
    <mergeCell ref="D4:F6"/>
    <mergeCell ref="G4:I6"/>
    <mergeCell ref="J4:L6"/>
    <mergeCell ref="D7:F7"/>
    <mergeCell ref="G7:I7"/>
    <mergeCell ref="J7:L7"/>
    <mergeCell ref="A3:L3"/>
    <mergeCell ref="A15:P15"/>
    <mergeCell ref="A20:P20"/>
    <mergeCell ref="A8:L8"/>
    <mergeCell ref="M3:P12"/>
    <mergeCell ref="A18:B18"/>
    <mergeCell ref="A19:B19"/>
    <mergeCell ref="A21:B21"/>
    <mergeCell ref="A22:B22"/>
    <mergeCell ref="A23:B23"/>
    <mergeCell ref="P13:P14"/>
    <mergeCell ref="K9:L11"/>
    <mergeCell ref="I9:J11"/>
    <mergeCell ref="G9:H11"/>
    <mergeCell ref="E9:F11"/>
    <mergeCell ref="A12:B12"/>
    <mergeCell ref="C9:D11"/>
    <mergeCell ref="C12:D12"/>
    <mergeCell ref="A13:B14"/>
    <mergeCell ref="E13:F14"/>
    <mergeCell ref="J14:K14"/>
    <mergeCell ref="M14:N14"/>
    <mergeCell ref="E12:F12"/>
    <mergeCell ref="G12:H12"/>
    <mergeCell ref="I12:J12"/>
    <mergeCell ref="M27:N27"/>
    <mergeCell ref="M24:N24"/>
    <mergeCell ref="J24:K24"/>
    <mergeCell ref="G24:H24"/>
    <mergeCell ref="E24:F24"/>
    <mergeCell ref="C29:D29"/>
    <mergeCell ref="G26:H26"/>
    <mergeCell ref="G27:H27"/>
    <mergeCell ref="G14:H14"/>
    <mergeCell ref="G16:H16"/>
    <mergeCell ref="E17:F17"/>
    <mergeCell ref="G17:H17"/>
    <mergeCell ref="J16:K16"/>
    <mergeCell ref="J17:K17"/>
    <mergeCell ref="E16:F16"/>
    <mergeCell ref="M21:N21"/>
    <mergeCell ref="M16:N16"/>
    <mergeCell ref="M17:N17"/>
    <mergeCell ref="M18:N18"/>
    <mergeCell ref="M19:N19"/>
    <mergeCell ref="E19:F19"/>
    <mergeCell ref="G19:H19"/>
    <mergeCell ref="E18:F18"/>
    <mergeCell ref="G18:H18"/>
    <mergeCell ref="A16:B16"/>
    <mergeCell ref="A17:B17"/>
    <mergeCell ref="J18:K18"/>
    <mergeCell ref="A32:B32"/>
    <mergeCell ref="A33:B33"/>
    <mergeCell ref="A34:B34"/>
    <mergeCell ref="C13:D14"/>
    <mergeCell ref="C16:D16"/>
    <mergeCell ref="C17:D17"/>
    <mergeCell ref="C18:D18"/>
    <mergeCell ref="C19:D19"/>
    <mergeCell ref="C21:D21"/>
    <mergeCell ref="E21:F21"/>
    <mergeCell ref="G21:H21"/>
    <mergeCell ref="J21:K21"/>
    <mergeCell ref="A24:B24"/>
    <mergeCell ref="A26:B26"/>
    <mergeCell ref="A27:B27"/>
    <mergeCell ref="A29:B29"/>
    <mergeCell ref="A31:B31"/>
    <mergeCell ref="A30:B30"/>
    <mergeCell ref="J19:K19"/>
    <mergeCell ref="G32:H32"/>
    <mergeCell ref="G33:H33"/>
    <mergeCell ref="G13:O13"/>
    <mergeCell ref="C34:D34"/>
    <mergeCell ref="E34:F34"/>
    <mergeCell ref="G34:H34"/>
    <mergeCell ref="J34:K34"/>
    <mergeCell ref="E32:F32"/>
    <mergeCell ref="E33:F33"/>
    <mergeCell ref="C32:D32"/>
    <mergeCell ref="C33:D33"/>
    <mergeCell ref="G31:H31"/>
    <mergeCell ref="J31:K31"/>
    <mergeCell ref="M31:N31"/>
    <mergeCell ref="M32:N32"/>
    <mergeCell ref="M33:N33"/>
    <mergeCell ref="J32:K32"/>
    <mergeCell ref="J33:K33"/>
    <mergeCell ref="C30:D30"/>
    <mergeCell ref="C31:D31"/>
    <mergeCell ref="E31:F31"/>
    <mergeCell ref="C24:D24"/>
    <mergeCell ref="C26:D26"/>
    <mergeCell ref="C27:D27"/>
    <mergeCell ref="E26:F26"/>
    <mergeCell ref="E29:F29"/>
    <mergeCell ref="E27:F27"/>
    <mergeCell ref="C23:D23"/>
    <mergeCell ref="E23:F23"/>
    <mergeCell ref="G23:H23"/>
    <mergeCell ref="J23:K23"/>
    <mergeCell ref="M23:N23"/>
    <mergeCell ref="C22:D22"/>
    <mergeCell ref="E22:F22"/>
    <mergeCell ref="M34:N34"/>
    <mergeCell ref="G29:H29"/>
    <mergeCell ref="J29:K29"/>
    <mergeCell ref="M29:N29"/>
    <mergeCell ref="M30:N30"/>
    <mergeCell ref="J30:K30"/>
    <mergeCell ref="G30:H30"/>
    <mergeCell ref="M22:N22"/>
    <mergeCell ref="J26:K26"/>
    <mergeCell ref="J27:K27"/>
    <mergeCell ref="G22:H22"/>
    <mergeCell ref="J22:K22"/>
    <mergeCell ref="E30:F30"/>
    <mergeCell ref="A25:P25"/>
    <mergeCell ref="A28:P28"/>
    <mergeCell ref="M26:N26"/>
  </mergeCells>
  <pageMargins left="0.7" right="0.7" top="0.75" bottom="0.75" header="0.3" footer="0.3"/>
  <pageSetup paperSize="9" scale="58" orientation="portrait" r:id="rId1"/>
  <rowBreaks count="1" manualBreakCount="1">
    <brk id="2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60"/>
  <sheetViews>
    <sheetView view="pageBreakPreview" zoomScale="85" zoomScaleNormal="70" zoomScaleSheetLayoutView="85" workbookViewId="0">
      <selection activeCell="P57" sqref="P57:Q57"/>
    </sheetView>
  </sheetViews>
  <sheetFormatPr defaultRowHeight="15"/>
  <cols>
    <col min="11" max="11" width="7" customWidth="1"/>
    <col min="12" max="13" width="5.140625" customWidth="1"/>
    <col min="14" max="15" width="7" customWidth="1"/>
    <col min="16" max="16" width="5.140625" customWidth="1"/>
    <col min="19" max="19" width="13.42578125" customWidth="1"/>
    <col min="21" max="21" width="5.140625" customWidth="1"/>
  </cols>
  <sheetData>
    <row r="1" spans="1:20" ht="24" customHeight="1">
      <c r="A1" s="202" t="s">
        <v>444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6"/>
    </row>
    <row r="2" spans="1:20" ht="24" customHeight="1">
      <c r="A2" s="204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6"/>
    </row>
    <row r="3" spans="1:20" ht="15.75" hidden="1" customHeight="1">
      <c r="A3" s="199" t="s">
        <v>445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200">
        <v>22</v>
      </c>
      <c r="R3" s="200"/>
      <c r="S3" s="20"/>
      <c r="T3" s="7"/>
    </row>
    <row r="4" spans="1:20" hidden="1">
      <c r="A4" s="198" t="s">
        <v>453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8"/>
    </row>
    <row r="5" spans="1:20" ht="18.75" hidden="1">
      <c r="A5" s="197"/>
      <c r="B5" s="197"/>
      <c r="C5" s="201"/>
      <c r="D5" s="201"/>
      <c r="E5" s="201"/>
      <c r="F5" s="201"/>
      <c r="G5" s="201"/>
      <c r="H5" s="201"/>
      <c r="I5" s="201"/>
      <c r="J5" s="201"/>
      <c r="K5" s="147"/>
      <c r="L5" s="235"/>
      <c r="M5" s="148"/>
      <c r="N5" s="201"/>
      <c r="O5" s="201"/>
      <c r="P5" s="201"/>
      <c r="Q5" s="201"/>
      <c r="R5" s="201"/>
      <c r="S5" s="147"/>
      <c r="T5" s="9"/>
    </row>
    <row r="6" spans="1:20" ht="18.75" hidden="1">
      <c r="A6" s="197"/>
      <c r="B6" s="197"/>
      <c r="C6" s="201"/>
      <c r="D6" s="201"/>
      <c r="E6" s="201"/>
      <c r="F6" s="201"/>
      <c r="G6" s="201"/>
      <c r="H6" s="201"/>
      <c r="I6" s="201"/>
      <c r="J6" s="201"/>
      <c r="K6" s="149"/>
      <c r="L6" s="236"/>
      <c r="M6" s="150"/>
      <c r="N6" s="201"/>
      <c r="O6" s="201"/>
      <c r="P6" s="201"/>
      <c r="Q6" s="201"/>
      <c r="R6" s="201"/>
      <c r="S6" s="149"/>
      <c r="T6" s="9"/>
    </row>
    <row r="7" spans="1:20" ht="18.75" hidden="1">
      <c r="A7" s="197"/>
      <c r="B7" s="197"/>
      <c r="C7" s="201"/>
      <c r="D7" s="201"/>
      <c r="E7" s="201"/>
      <c r="F7" s="201"/>
      <c r="G7" s="201"/>
      <c r="H7" s="201"/>
      <c r="I7" s="201"/>
      <c r="J7" s="201"/>
      <c r="K7" s="151"/>
      <c r="L7" s="237"/>
      <c r="M7" s="152"/>
      <c r="N7" s="201"/>
      <c r="O7" s="201"/>
      <c r="P7" s="201"/>
      <c r="Q7" s="201"/>
      <c r="R7" s="201"/>
      <c r="S7" s="151"/>
      <c r="T7" s="9"/>
    </row>
    <row r="8" spans="1:20" ht="26.25" hidden="1" customHeight="1">
      <c r="A8" s="207" t="str">
        <f>IF($Q$3=18,"+",IF($Q$3=22,"+","+"))</f>
        <v>+</v>
      </c>
      <c r="B8" s="207"/>
      <c r="C8" s="207" t="str">
        <f>IF($Q$3=18,"+",IF($Q$3=22,"+"," "))</f>
        <v>+</v>
      </c>
      <c r="D8" s="207"/>
      <c r="E8" s="207" t="str">
        <f>IF($Q$3=18,"+",IF($Q$3=22,"+"," "))</f>
        <v>+</v>
      </c>
      <c r="F8" s="207"/>
      <c r="G8" s="207" t="str">
        <f>IF($Q$3=18,"+",IF($Q$3=22,"+"," "))</f>
        <v>+</v>
      </c>
      <c r="H8" s="207"/>
      <c r="I8" s="207" t="str">
        <f>IF($Q$3=18,"+",IF($Q$3=22," ","+"))</f>
        <v xml:space="preserve"> </v>
      </c>
      <c r="J8" s="207"/>
      <c r="K8" s="238" t="str">
        <f>IF($Q$3=18,"+",IF($Q$3=22," ","+"))</f>
        <v xml:space="preserve"> </v>
      </c>
      <c r="L8" s="239"/>
      <c r="M8" s="240"/>
      <c r="N8" s="207" t="str">
        <f>IF($Q$3=18,"+",IF($Q$3=22," ","+"))</f>
        <v xml:space="preserve"> </v>
      </c>
      <c r="O8" s="207"/>
      <c r="P8" s="207"/>
      <c r="Q8" s="207" t="str">
        <f>IF($Q$3=18,"+",IF($Q$3=22," "," "))</f>
        <v xml:space="preserve"> </v>
      </c>
      <c r="R8" s="207"/>
      <c r="S8" s="19" t="str">
        <f>IF($Q$3=18,"+",IF($Q$3=22,"+"," "))</f>
        <v>+</v>
      </c>
      <c r="T8" s="10"/>
    </row>
    <row r="9" spans="1:20" ht="15.75" hidden="1" customHeight="1">
      <c r="A9" s="206" t="s">
        <v>400</v>
      </c>
      <c r="B9" s="206"/>
      <c r="C9" s="206" t="s">
        <v>401</v>
      </c>
      <c r="D9" s="206"/>
      <c r="E9" s="206" t="s">
        <v>447</v>
      </c>
      <c r="F9" s="206"/>
      <c r="G9" s="206" t="s">
        <v>404</v>
      </c>
      <c r="H9" s="206"/>
      <c r="I9" s="206" t="s">
        <v>448</v>
      </c>
      <c r="J9" s="206"/>
      <c r="K9" s="231" t="s">
        <v>449</v>
      </c>
      <c r="L9" s="232"/>
      <c r="M9" s="234"/>
      <c r="N9" s="206" t="s">
        <v>450</v>
      </c>
      <c r="O9" s="206"/>
      <c r="P9" s="206"/>
      <c r="Q9" s="206" t="s">
        <v>402</v>
      </c>
      <c r="R9" s="206"/>
      <c r="S9" s="18" t="s">
        <v>403</v>
      </c>
      <c r="T9" s="11"/>
    </row>
    <row r="10" spans="1:20" ht="15" customHeight="1">
      <c r="A10" s="223" t="s">
        <v>455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14" t="s">
        <v>467</v>
      </c>
      <c r="O10" s="215"/>
      <c r="P10" s="215"/>
      <c r="Q10" s="215"/>
      <c r="R10" s="215"/>
      <c r="S10" s="216"/>
      <c r="T10" s="8"/>
    </row>
    <row r="11" spans="1:20" ht="18.75">
      <c r="A11" s="225"/>
      <c r="B11" s="226"/>
      <c r="C11" s="226"/>
      <c r="D11" s="225"/>
      <c r="E11" s="226"/>
      <c r="F11" s="226"/>
      <c r="G11" s="225"/>
      <c r="H11" s="226"/>
      <c r="I11" s="226"/>
      <c r="J11" s="197"/>
      <c r="K11" s="197"/>
      <c r="L11" s="197"/>
      <c r="M11" s="233"/>
      <c r="N11" s="217"/>
      <c r="O11" s="218"/>
      <c r="P11" s="218"/>
      <c r="Q11" s="218"/>
      <c r="R11" s="218"/>
      <c r="S11" s="219"/>
      <c r="T11" s="9"/>
    </row>
    <row r="12" spans="1:20" ht="18.75">
      <c r="A12" s="227"/>
      <c r="B12" s="228"/>
      <c r="C12" s="228"/>
      <c r="D12" s="227"/>
      <c r="E12" s="228"/>
      <c r="F12" s="228"/>
      <c r="G12" s="227"/>
      <c r="H12" s="228"/>
      <c r="I12" s="228"/>
      <c r="J12" s="197"/>
      <c r="K12" s="197"/>
      <c r="L12" s="197"/>
      <c r="M12" s="233"/>
      <c r="N12" s="217"/>
      <c r="O12" s="218"/>
      <c r="P12" s="218"/>
      <c r="Q12" s="218"/>
      <c r="R12" s="218"/>
      <c r="S12" s="219"/>
      <c r="T12" s="9"/>
    </row>
    <row r="13" spans="1:20" ht="18.75">
      <c r="A13" s="229"/>
      <c r="B13" s="230"/>
      <c r="C13" s="230"/>
      <c r="D13" s="229"/>
      <c r="E13" s="230"/>
      <c r="F13" s="230"/>
      <c r="G13" s="229"/>
      <c r="H13" s="230"/>
      <c r="I13" s="230"/>
      <c r="J13" s="197"/>
      <c r="K13" s="197"/>
      <c r="L13" s="197"/>
      <c r="M13" s="233"/>
      <c r="N13" s="217"/>
      <c r="O13" s="218"/>
      <c r="P13" s="218"/>
      <c r="Q13" s="218"/>
      <c r="R13" s="218"/>
      <c r="S13" s="219"/>
      <c r="T13" s="9"/>
    </row>
    <row r="14" spans="1:20" ht="30.75" customHeight="1">
      <c r="A14" s="231" t="s">
        <v>400</v>
      </c>
      <c r="B14" s="232"/>
      <c r="C14" s="232"/>
      <c r="D14" s="231" t="s">
        <v>401</v>
      </c>
      <c r="E14" s="232"/>
      <c r="F14" s="232"/>
      <c r="G14" s="231" t="s">
        <v>447</v>
      </c>
      <c r="H14" s="232"/>
      <c r="I14" s="232"/>
      <c r="J14" s="231" t="s">
        <v>404</v>
      </c>
      <c r="K14" s="232"/>
      <c r="L14" s="232"/>
      <c r="M14" s="232"/>
      <c r="N14" s="217"/>
      <c r="O14" s="218"/>
      <c r="P14" s="218"/>
      <c r="Q14" s="218"/>
      <c r="R14" s="218"/>
      <c r="S14" s="219"/>
      <c r="T14" s="11"/>
    </row>
    <row r="15" spans="1:20">
      <c r="A15" s="223" t="s">
        <v>454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17"/>
      <c r="O15" s="218"/>
      <c r="P15" s="218"/>
      <c r="Q15" s="218"/>
      <c r="R15" s="218"/>
      <c r="S15" s="219"/>
      <c r="T15" s="8"/>
    </row>
    <row r="16" spans="1:20" ht="18.75" customHeight="1">
      <c r="A16" s="197"/>
      <c r="B16" s="197"/>
      <c r="C16" s="201"/>
      <c r="D16" s="201"/>
      <c r="E16" s="201"/>
      <c r="F16" s="201"/>
      <c r="G16" s="201"/>
      <c r="H16" s="201"/>
      <c r="I16" s="193"/>
      <c r="J16" s="193"/>
      <c r="K16" s="265"/>
      <c r="L16" s="266"/>
      <c r="M16" s="266"/>
      <c r="N16" s="217"/>
      <c r="O16" s="218"/>
      <c r="P16" s="218"/>
      <c r="Q16" s="218"/>
      <c r="R16" s="218"/>
      <c r="S16" s="219"/>
      <c r="T16" s="9"/>
    </row>
    <row r="17" spans="1:20" ht="18.75">
      <c r="A17" s="197"/>
      <c r="B17" s="197"/>
      <c r="C17" s="201"/>
      <c r="D17" s="201"/>
      <c r="E17" s="201"/>
      <c r="F17" s="201"/>
      <c r="G17" s="201"/>
      <c r="H17" s="201"/>
      <c r="I17" s="193"/>
      <c r="J17" s="193"/>
      <c r="K17" s="267"/>
      <c r="L17" s="268"/>
      <c r="M17" s="268"/>
      <c r="N17" s="217"/>
      <c r="O17" s="218"/>
      <c r="P17" s="218"/>
      <c r="Q17" s="218"/>
      <c r="R17" s="218"/>
      <c r="S17" s="219"/>
      <c r="T17" s="9"/>
    </row>
    <row r="18" spans="1:20" ht="18.75">
      <c r="A18" s="197"/>
      <c r="B18" s="197"/>
      <c r="C18" s="201"/>
      <c r="D18" s="201"/>
      <c r="E18" s="201"/>
      <c r="F18" s="201"/>
      <c r="G18" s="201"/>
      <c r="H18" s="201"/>
      <c r="I18" s="193"/>
      <c r="J18" s="193"/>
      <c r="K18" s="269"/>
      <c r="L18" s="270"/>
      <c r="M18" s="270"/>
      <c r="N18" s="217"/>
      <c r="O18" s="218"/>
      <c r="P18" s="218"/>
      <c r="Q18" s="218"/>
      <c r="R18" s="218"/>
      <c r="S18" s="219"/>
      <c r="T18" s="9"/>
    </row>
    <row r="19" spans="1:20" ht="30.75" customHeight="1">
      <c r="A19" s="206" t="s">
        <v>400</v>
      </c>
      <c r="B19" s="206"/>
      <c r="C19" s="206" t="s">
        <v>401</v>
      </c>
      <c r="D19" s="206"/>
      <c r="E19" s="206" t="s">
        <v>447</v>
      </c>
      <c r="F19" s="206"/>
      <c r="G19" s="206" t="s">
        <v>404</v>
      </c>
      <c r="H19" s="206"/>
      <c r="I19" s="194" t="s">
        <v>402</v>
      </c>
      <c r="J19" s="194"/>
      <c r="K19" s="241" t="s">
        <v>403</v>
      </c>
      <c r="L19" s="242"/>
      <c r="M19" s="242"/>
      <c r="N19" s="220"/>
      <c r="O19" s="221"/>
      <c r="P19" s="221"/>
      <c r="Q19" s="221"/>
      <c r="R19" s="221"/>
      <c r="S19" s="222"/>
      <c r="T19" s="11"/>
    </row>
    <row r="20" spans="1:20" ht="15.75">
      <c r="A20" s="210" t="s">
        <v>345</v>
      </c>
      <c r="B20" s="210"/>
      <c r="C20" s="210" t="s">
        <v>372</v>
      </c>
      <c r="D20" s="210"/>
      <c r="E20" s="210" t="s">
        <v>351</v>
      </c>
      <c r="F20" s="210"/>
      <c r="G20" s="171" t="s">
        <v>346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3"/>
      <c r="S20" s="191" t="s">
        <v>350</v>
      </c>
    </row>
    <row r="21" spans="1:20" ht="15.75">
      <c r="A21" s="210"/>
      <c r="B21" s="210"/>
      <c r="C21" s="210"/>
      <c r="D21" s="210"/>
      <c r="E21" s="210"/>
      <c r="F21" s="210"/>
      <c r="G21" s="210" t="s">
        <v>347</v>
      </c>
      <c r="H21" s="210"/>
      <c r="I21" s="3" t="s">
        <v>451</v>
      </c>
      <c r="J21" s="171" t="s">
        <v>317</v>
      </c>
      <c r="K21" s="173"/>
      <c r="L21" s="3" t="s">
        <v>451</v>
      </c>
      <c r="M21" s="210" t="s">
        <v>348</v>
      </c>
      <c r="N21" s="210"/>
      <c r="O21" s="3" t="s">
        <v>451</v>
      </c>
      <c r="P21" s="210" t="s">
        <v>316</v>
      </c>
      <c r="Q21" s="210"/>
      <c r="R21" s="3" t="s">
        <v>451</v>
      </c>
      <c r="S21" s="192"/>
    </row>
    <row r="22" spans="1:20" ht="18.75">
      <c r="A22" s="178" t="s">
        <v>367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80"/>
    </row>
    <row r="23" spans="1:20" ht="75" customHeight="1">
      <c r="A23" s="212" t="s">
        <v>529</v>
      </c>
      <c r="B23" s="212"/>
      <c r="C23" s="213"/>
      <c r="D23" s="213"/>
      <c r="E23" s="211" t="s">
        <v>212</v>
      </c>
      <c r="F23" s="211"/>
      <c r="G23" s="211" t="s">
        <v>95</v>
      </c>
      <c r="H23" s="211"/>
      <c r="I23" s="14">
        <v>1</v>
      </c>
      <c r="J23" s="211" t="s">
        <v>349</v>
      </c>
      <c r="K23" s="211"/>
      <c r="L23" s="14" t="s">
        <v>349</v>
      </c>
      <c r="M23" s="211" t="s">
        <v>349</v>
      </c>
      <c r="N23" s="211"/>
      <c r="O23" s="14" t="s">
        <v>349</v>
      </c>
      <c r="P23" s="211" t="s">
        <v>106</v>
      </c>
      <c r="Q23" s="211"/>
      <c r="R23" s="14">
        <v>1</v>
      </c>
      <c r="S23" s="50">
        <f>VLOOKUP(G23,Цены!$A$5:$I$212,9,0)+VLOOKUP(P23,Цены!$A$5:$I$212,9,0)</f>
        <v>4348.7999999999993</v>
      </c>
    </row>
    <row r="24" spans="1:20" ht="75" customHeight="1">
      <c r="A24" s="212" t="s">
        <v>352</v>
      </c>
      <c r="B24" s="212"/>
      <c r="C24" s="213"/>
      <c r="D24" s="213"/>
      <c r="E24" s="211" t="s">
        <v>212</v>
      </c>
      <c r="F24" s="211"/>
      <c r="G24" s="211" t="s">
        <v>95</v>
      </c>
      <c r="H24" s="211"/>
      <c r="I24" s="14">
        <v>1</v>
      </c>
      <c r="J24" s="211" t="s">
        <v>118</v>
      </c>
      <c r="K24" s="211"/>
      <c r="L24" s="14">
        <v>1</v>
      </c>
      <c r="M24" s="211" t="s">
        <v>349</v>
      </c>
      <c r="N24" s="211"/>
      <c r="O24" s="14" t="s">
        <v>349</v>
      </c>
      <c r="P24" s="211" t="s">
        <v>106</v>
      </c>
      <c r="Q24" s="211"/>
      <c r="R24" s="14">
        <v>1</v>
      </c>
      <c r="S24" s="50">
        <f>VLOOKUP(G24,Цены!$A$5:$I$212,9,0)+VLOOKUP(P24,Цены!$A$5:$I$212,9,0)+VLOOKUP(J24,Цены!$A$5:$I$212,9,0)</f>
        <v>6469.1999999999989</v>
      </c>
    </row>
    <row r="25" spans="1:20" ht="90" customHeight="1">
      <c r="A25" s="212" t="s">
        <v>530</v>
      </c>
      <c r="B25" s="212"/>
      <c r="C25" s="213"/>
      <c r="D25" s="213"/>
      <c r="E25" s="211" t="s">
        <v>213</v>
      </c>
      <c r="F25" s="211"/>
      <c r="G25" s="211" t="s">
        <v>96</v>
      </c>
      <c r="H25" s="211"/>
      <c r="I25" s="14">
        <v>1</v>
      </c>
      <c r="J25" s="211" t="s">
        <v>349</v>
      </c>
      <c r="K25" s="211"/>
      <c r="L25" s="14" t="s">
        <v>349</v>
      </c>
      <c r="M25" s="211" t="s">
        <v>349</v>
      </c>
      <c r="N25" s="211"/>
      <c r="O25" s="14" t="s">
        <v>349</v>
      </c>
      <c r="P25" s="211" t="s">
        <v>106</v>
      </c>
      <c r="Q25" s="211"/>
      <c r="R25" s="14">
        <v>1</v>
      </c>
      <c r="S25" s="50">
        <f>VLOOKUP(G25,Цены!$A$5:$I$212,9,0)+VLOOKUP(P25,Цены!$A$5:$I$212,9,0)</f>
        <v>5911.1999999999989</v>
      </c>
    </row>
    <row r="26" spans="1:20" ht="90" customHeight="1">
      <c r="A26" s="243" t="s">
        <v>353</v>
      </c>
      <c r="B26" s="244"/>
      <c r="C26" s="245"/>
      <c r="D26" s="246"/>
      <c r="E26" s="247" t="s">
        <v>213</v>
      </c>
      <c r="F26" s="248"/>
      <c r="G26" s="247" t="s">
        <v>96</v>
      </c>
      <c r="H26" s="248"/>
      <c r="I26" s="14">
        <v>1</v>
      </c>
      <c r="J26" s="247" t="s">
        <v>118</v>
      </c>
      <c r="K26" s="248"/>
      <c r="L26" s="14">
        <v>1</v>
      </c>
      <c r="M26" s="247" t="s">
        <v>349</v>
      </c>
      <c r="N26" s="248"/>
      <c r="O26" s="14" t="s">
        <v>349</v>
      </c>
      <c r="P26" s="247" t="s">
        <v>106</v>
      </c>
      <c r="Q26" s="248"/>
      <c r="R26" s="14">
        <v>1</v>
      </c>
      <c r="S26" s="50">
        <f>VLOOKUP(G26,Цены!$A$5:$I$212,9,0)+VLOOKUP(P26,Цены!$A$5:$I$212,9,0)+VLOOKUP(J26,Цены!$A$5:$I$212,9,0)</f>
        <v>8031.5999999999985</v>
      </c>
    </row>
    <row r="27" spans="1:20" ht="90" customHeight="1">
      <c r="A27" s="243" t="s">
        <v>354</v>
      </c>
      <c r="B27" s="244"/>
      <c r="C27" s="245"/>
      <c r="D27" s="246"/>
      <c r="E27" s="247" t="s">
        <v>213</v>
      </c>
      <c r="F27" s="248"/>
      <c r="G27" s="247" t="s">
        <v>96</v>
      </c>
      <c r="H27" s="248"/>
      <c r="I27" s="14">
        <v>1</v>
      </c>
      <c r="J27" s="247" t="s">
        <v>119</v>
      </c>
      <c r="K27" s="248"/>
      <c r="L27" s="14">
        <v>1</v>
      </c>
      <c r="M27" s="247" t="s">
        <v>349</v>
      </c>
      <c r="N27" s="248"/>
      <c r="O27" s="14" t="s">
        <v>349</v>
      </c>
      <c r="P27" s="247" t="s">
        <v>106</v>
      </c>
      <c r="Q27" s="248"/>
      <c r="R27" s="14">
        <v>1</v>
      </c>
      <c r="S27" s="50">
        <f>VLOOKUP(G27,Цены!$A$5:$I$212,9,0)+VLOOKUP(P27,Цены!$A$5:$I$212,9,0)+VLOOKUP(J27,Цены!$A$5:$I$212,9,0)</f>
        <v>8648.3999999999978</v>
      </c>
    </row>
    <row r="28" spans="1:20" ht="90" customHeight="1">
      <c r="A28" s="243" t="s">
        <v>395</v>
      </c>
      <c r="B28" s="244"/>
      <c r="C28" s="245"/>
      <c r="D28" s="246"/>
      <c r="E28" s="247" t="s">
        <v>213</v>
      </c>
      <c r="F28" s="248"/>
      <c r="G28" s="247" t="s">
        <v>96</v>
      </c>
      <c r="H28" s="248"/>
      <c r="I28" s="14">
        <v>1</v>
      </c>
      <c r="J28" s="247" t="s">
        <v>349</v>
      </c>
      <c r="K28" s="248"/>
      <c r="L28" s="14" t="s">
        <v>349</v>
      </c>
      <c r="M28" s="247" t="s">
        <v>300</v>
      </c>
      <c r="N28" s="248"/>
      <c r="O28" s="14">
        <v>1</v>
      </c>
      <c r="P28" s="247" t="s">
        <v>106</v>
      </c>
      <c r="Q28" s="248"/>
      <c r="R28" s="14">
        <v>1</v>
      </c>
      <c r="S28" s="50">
        <f>VLOOKUP(G28,Цены!$A$5:$I$212,9,0)+VLOOKUP(P28,Цены!$A$5:$I$212,9,0)+VLOOKUP(M28,Цены!$A$5:$I$212,9,0)</f>
        <v>10914</v>
      </c>
    </row>
    <row r="29" spans="1:20" ht="120" customHeight="1">
      <c r="A29" s="243" t="s">
        <v>531</v>
      </c>
      <c r="B29" s="244"/>
      <c r="C29" s="245"/>
      <c r="D29" s="246"/>
      <c r="E29" s="247" t="s">
        <v>392</v>
      </c>
      <c r="F29" s="248"/>
      <c r="G29" s="247" t="s">
        <v>98</v>
      </c>
      <c r="H29" s="248"/>
      <c r="I29" s="14">
        <v>1</v>
      </c>
      <c r="J29" s="247" t="s">
        <v>349</v>
      </c>
      <c r="K29" s="248"/>
      <c r="L29" s="14" t="s">
        <v>349</v>
      </c>
      <c r="M29" s="247" t="s">
        <v>349</v>
      </c>
      <c r="N29" s="248"/>
      <c r="O29" s="14" t="s">
        <v>349</v>
      </c>
      <c r="P29" s="247" t="s">
        <v>106</v>
      </c>
      <c r="Q29" s="248"/>
      <c r="R29" s="14">
        <v>1</v>
      </c>
      <c r="S29" s="50">
        <f>VLOOKUP(G29,Цены!$A$5:$I$212,9,0)+VLOOKUP(P29,Цены!$A$5:$I$212,9,0)</f>
        <v>8410.7999999999993</v>
      </c>
    </row>
    <row r="30" spans="1:20" ht="120" customHeight="1">
      <c r="A30" s="243" t="s">
        <v>355</v>
      </c>
      <c r="B30" s="244"/>
      <c r="C30" s="245"/>
      <c r="D30" s="246"/>
      <c r="E30" s="247" t="s">
        <v>392</v>
      </c>
      <c r="F30" s="248"/>
      <c r="G30" s="247" t="s">
        <v>98</v>
      </c>
      <c r="H30" s="248"/>
      <c r="I30" s="14">
        <v>1</v>
      </c>
      <c r="J30" s="247" t="s">
        <v>118</v>
      </c>
      <c r="K30" s="248"/>
      <c r="L30" s="14">
        <v>1</v>
      </c>
      <c r="M30" s="247" t="s">
        <v>349</v>
      </c>
      <c r="N30" s="248"/>
      <c r="O30" s="14" t="s">
        <v>349</v>
      </c>
      <c r="P30" s="247" t="s">
        <v>106</v>
      </c>
      <c r="Q30" s="248"/>
      <c r="R30" s="14">
        <v>1</v>
      </c>
      <c r="S30" s="50">
        <f>VLOOKUP(G30,Цены!$A$5:$I$212,9,0)+VLOOKUP(P30,Цены!$A$5:$I$212,9,0)+VLOOKUP(J30,Цены!$A$5:$I$212,9,0)</f>
        <v>10531.199999999999</v>
      </c>
    </row>
    <row r="31" spans="1:20" ht="120" customHeight="1">
      <c r="A31" s="243" t="s">
        <v>356</v>
      </c>
      <c r="B31" s="244"/>
      <c r="C31" s="245"/>
      <c r="D31" s="246"/>
      <c r="E31" s="247" t="s">
        <v>392</v>
      </c>
      <c r="F31" s="248"/>
      <c r="G31" s="247" t="s">
        <v>98</v>
      </c>
      <c r="H31" s="248"/>
      <c r="I31" s="14">
        <v>1</v>
      </c>
      <c r="J31" s="247" t="s">
        <v>118</v>
      </c>
      <c r="K31" s="248"/>
      <c r="L31" s="14">
        <v>2</v>
      </c>
      <c r="M31" s="247" t="s">
        <v>349</v>
      </c>
      <c r="N31" s="248"/>
      <c r="O31" s="14" t="s">
        <v>349</v>
      </c>
      <c r="P31" s="247" t="s">
        <v>106</v>
      </c>
      <c r="Q31" s="248"/>
      <c r="R31" s="14">
        <v>1</v>
      </c>
      <c r="S31" s="50">
        <f>VLOOKUP(G31,Цены!$A$5:$I$212,9,0)+VLOOKUP(P31,Цены!$A$5:$I$212,9,0)+VLOOKUP(J31,Цены!$A$5:$I$212,9,0)*2</f>
        <v>12651.599999999999</v>
      </c>
    </row>
    <row r="32" spans="1:20" ht="120" customHeight="1">
      <c r="A32" s="243" t="s">
        <v>357</v>
      </c>
      <c r="B32" s="244"/>
      <c r="C32" s="245"/>
      <c r="D32" s="246"/>
      <c r="E32" s="247" t="s">
        <v>392</v>
      </c>
      <c r="F32" s="248"/>
      <c r="G32" s="247" t="s">
        <v>98</v>
      </c>
      <c r="H32" s="248"/>
      <c r="I32" s="14">
        <v>1</v>
      </c>
      <c r="J32" s="247" t="s">
        <v>119</v>
      </c>
      <c r="K32" s="248"/>
      <c r="L32" s="14">
        <v>1</v>
      </c>
      <c r="M32" s="247" t="s">
        <v>349</v>
      </c>
      <c r="N32" s="248"/>
      <c r="O32" s="14" t="s">
        <v>349</v>
      </c>
      <c r="P32" s="247" t="s">
        <v>106</v>
      </c>
      <c r="Q32" s="248"/>
      <c r="R32" s="14">
        <v>1</v>
      </c>
      <c r="S32" s="50">
        <f>VLOOKUP(G32,Цены!$A$5:$I$212,9,0)+VLOOKUP(P32,Цены!$A$5:$I$212,9,0)+VLOOKUP(J32,Цены!$A$5:$I$212,9,0)</f>
        <v>11148</v>
      </c>
    </row>
    <row r="33" spans="1:19" ht="60" customHeight="1">
      <c r="A33" s="255" t="s">
        <v>358</v>
      </c>
      <c r="B33" s="256"/>
      <c r="C33" s="259"/>
      <c r="D33" s="260"/>
      <c r="E33" s="249" t="s">
        <v>392</v>
      </c>
      <c r="F33" s="250"/>
      <c r="G33" s="249" t="s">
        <v>98</v>
      </c>
      <c r="H33" s="250"/>
      <c r="I33" s="253">
        <v>1</v>
      </c>
      <c r="J33" s="247" t="s">
        <v>119</v>
      </c>
      <c r="K33" s="248"/>
      <c r="L33" s="14">
        <v>1</v>
      </c>
      <c r="M33" s="249" t="s">
        <v>349</v>
      </c>
      <c r="N33" s="250"/>
      <c r="O33" s="253" t="s">
        <v>349</v>
      </c>
      <c r="P33" s="249" t="s">
        <v>106</v>
      </c>
      <c r="Q33" s="250"/>
      <c r="R33" s="253">
        <v>1</v>
      </c>
      <c r="S33" s="208">
        <f>VLOOKUP(G33,Цены!$A$5:$I$212,9,0)+VLOOKUP(P33,Цены!$A$5:$I$212,9,0)+VLOOKUP(J33,Цены!$A$5:$I$212,9,0)+VLOOKUP(J34,Цены!$A$5:$I$212,9,0)</f>
        <v>13268.4</v>
      </c>
    </row>
    <row r="34" spans="1:19" ht="60" customHeight="1">
      <c r="A34" s="257"/>
      <c r="B34" s="258"/>
      <c r="C34" s="261"/>
      <c r="D34" s="262"/>
      <c r="E34" s="251"/>
      <c r="F34" s="252"/>
      <c r="G34" s="251"/>
      <c r="H34" s="252"/>
      <c r="I34" s="254"/>
      <c r="J34" s="247" t="s">
        <v>118</v>
      </c>
      <c r="K34" s="248"/>
      <c r="L34" s="14">
        <v>1</v>
      </c>
      <c r="M34" s="251"/>
      <c r="N34" s="252"/>
      <c r="O34" s="254"/>
      <c r="P34" s="251"/>
      <c r="Q34" s="252"/>
      <c r="R34" s="254"/>
      <c r="S34" s="209"/>
    </row>
    <row r="35" spans="1:19" ht="120" customHeight="1">
      <c r="A35" s="243" t="s">
        <v>359</v>
      </c>
      <c r="B35" s="244"/>
      <c r="C35" s="245"/>
      <c r="D35" s="246"/>
      <c r="E35" s="247" t="s">
        <v>392</v>
      </c>
      <c r="F35" s="248"/>
      <c r="G35" s="247" t="s">
        <v>98</v>
      </c>
      <c r="H35" s="248"/>
      <c r="I35" s="14">
        <v>1</v>
      </c>
      <c r="J35" s="247" t="s">
        <v>121</v>
      </c>
      <c r="K35" s="248"/>
      <c r="L35" s="14">
        <v>1</v>
      </c>
      <c r="M35" s="247" t="s">
        <v>349</v>
      </c>
      <c r="N35" s="248"/>
      <c r="O35" s="14" t="s">
        <v>349</v>
      </c>
      <c r="P35" s="247" t="s">
        <v>106</v>
      </c>
      <c r="Q35" s="248"/>
      <c r="R35" s="14">
        <v>1</v>
      </c>
      <c r="S35" s="50">
        <f>VLOOKUP(G35,Цены!$A$5:$I$212,9,0)+VLOOKUP(P35,Цены!$A$5:$I$212,9,0)+VLOOKUP(J35,Цены!$A$5:$I$212,9,0)</f>
        <v>12378</v>
      </c>
    </row>
    <row r="36" spans="1:19" ht="120" customHeight="1">
      <c r="A36" s="243" t="s">
        <v>396</v>
      </c>
      <c r="B36" s="244"/>
      <c r="C36" s="245"/>
      <c r="D36" s="246"/>
      <c r="E36" s="247" t="s">
        <v>392</v>
      </c>
      <c r="F36" s="248"/>
      <c r="G36" s="247" t="s">
        <v>98</v>
      </c>
      <c r="H36" s="248"/>
      <c r="I36" s="14">
        <v>1</v>
      </c>
      <c r="J36" s="247" t="s">
        <v>118</v>
      </c>
      <c r="K36" s="248"/>
      <c r="L36" s="14">
        <v>1</v>
      </c>
      <c r="M36" s="247" t="s">
        <v>300</v>
      </c>
      <c r="N36" s="248"/>
      <c r="O36" s="14">
        <v>1</v>
      </c>
      <c r="P36" s="247" t="s">
        <v>106</v>
      </c>
      <c r="Q36" s="248"/>
      <c r="R36" s="14">
        <v>1</v>
      </c>
      <c r="S36" s="50">
        <f>VLOOKUP(G36,Цены!$A$5:$I$212,9,0)+VLOOKUP(P36,Цены!$A$5:$I$212,9,0)+VLOOKUP(J36,Цены!$A$5:$I$212,9,0)+VLOOKUP(M36,Цены!$A$5:$I$212,9,0)</f>
        <v>15534</v>
      </c>
    </row>
    <row r="37" spans="1:19" ht="120" customHeight="1">
      <c r="A37" s="243" t="s">
        <v>360</v>
      </c>
      <c r="B37" s="244"/>
      <c r="C37" s="245"/>
      <c r="D37" s="246"/>
      <c r="E37" s="247" t="s">
        <v>392</v>
      </c>
      <c r="F37" s="248"/>
      <c r="G37" s="247" t="s">
        <v>162</v>
      </c>
      <c r="H37" s="248"/>
      <c r="I37" s="14">
        <v>1</v>
      </c>
      <c r="J37" s="247" t="s">
        <v>121</v>
      </c>
      <c r="K37" s="248"/>
      <c r="L37" s="14">
        <v>1</v>
      </c>
      <c r="M37" s="247" t="s">
        <v>349</v>
      </c>
      <c r="N37" s="248"/>
      <c r="O37" s="14" t="s">
        <v>349</v>
      </c>
      <c r="P37" s="247" t="s">
        <v>106</v>
      </c>
      <c r="Q37" s="248"/>
      <c r="R37" s="14">
        <v>1</v>
      </c>
      <c r="S37" s="50">
        <f>VLOOKUP(G37,Цены!$A$5:$I$212,9,0)+VLOOKUP(P37,Цены!$A$5:$I$212,9,0)+VLOOKUP(J37,Цены!$A$5:$I$212,9,0)</f>
        <v>13152</v>
      </c>
    </row>
    <row r="38" spans="1:19" ht="120" customHeight="1">
      <c r="A38" s="243" t="s">
        <v>360</v>
      </c>
      <c r="B38" s="244"/>
      <c r="C38" s="263"/>
      <c r="D38" s="264"/>
      <c r="E38" s="247" t="s">
        <v>391</v>
      </c>
      <c r="F38" s="248"/>
      <c r="G38" s="247" t="s">
        <v>164</v>
      </c>
      <c r="H38" s="248"/>
      <c r="I38" s="14">
        <v>1</v>
      </c>
      <c r="J38" s="247" t="s">
        <v>121</v>
      </c>
      <c r="K38" s="248"/>
      <c r="L38" s="14">
        <v>1</v>
      </c>
      <c r="M38" s="247" t="s">
        <v>349</v>
      </c>
      <c r="N38" s="248"/>
      <c r="O38" s="14" t="s">
        <v>349</v>
      </c>
      <c r="P38" s="247" t="s">
        <v>112</v>
      </c>
      <c r="Q38" s="248"/>
      <c r="R38" s="14">
        <v>1</v>
      </c>
      <c r="S38" s="50">
        <f>VLOOKUP(G38,Цены!$A$5:$I$212,9,0)+VLOOKUP(P38,Цены!$A$5:$I$212,9,0)+VLOOKUP(J38,Цены!$A$5:$I$212,9,0)</f>
        <v>13034.399999999998</v>
      </c>
    </row>
    <row r="39" spans="1:19" ht="18.75">
      <c r="A39" s="168" t="s">
        <v>368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70"/>
    </row>
    <row r="40" spans="1:19" ht="75" customHeight="1">
      <c r="A40" s="243" t="s">
        <v>532</v>
      </c>
      <c r="B40" s="244"/>
      <c r="C40" s="245"/>
      <c r="D40" s="246"/>
      <c r="E40" s="247" t="s">
        <v>217</v>
      </c>
      <c r="F40" s="248"/>
      <c r="G40" s="247" t="s">
        <v>100</v>
      </c>
      <c r="H40" s="248"/>
      <c r="I40" s="14">
        <v>1</v>
      </c>
      <c r="J40" s="247" t="s">
        <v>349</v>
      </c>
      <c r="K40" s="248"/>
      <c r="L40" s="14" t="s">
        <v>349</v>
      </c>
      <c r="M40" s="247" t="s">
        <v>349</v>
      </c>
      <c r="N40" s="248"/>
      <c r="O40" s="14" t="s">
        <v>349</v>
      </c>
      <c r="P40" s="247" t="s">
        <v>105</v>
      </c>
      <c r="Q40" s="248"/>
      <c r="R40" s="14">
        <v>1</v>
      </c>
      <c r="S40" s="50">
        <f>VLOOKUP(G40,Цены!$A$5:$I$212,9,0)+VLOOKUP(P40,Цены!$A$5:$I$212,9,0)</f>
        <v>3428.3999999999996</v>
      </c>
    </row>
    <row r="41" spans="1:19" ht="75" customHeight="1">
      <c r="A41" s="243" t="s">
        <v>366</v>
      </c>
      <c r="B41" s="244"/>
      <c r="C41" s="245"/>
      <c r="D41" s="246"/>
      <c r="E41" s="247" t="s">
        <v>217</v>
      </c>
      <c r="F41" s="248"/>
      <c r="G41" s="247" t="s">
        <v>100</v>
      </c>
      <c r="H41" s="248"/>
      <c r="I41" s="14">
        <v>1</v>
      </c>
      <c r="J41" s="247" t="s">
        <v>113</v>
      </c>
      <c r="K41" s="248"/>
      <c r="L41" s="14">
        <v>1</v>
      </c>
      <c r="M41" s="247" t="s">
        <v>349</v>
      </c>
      <c r="N41" s="248"/>
      <c r="O41" s="14" t="s">
        <v>349</v>
      </c>
      <c r="P41" s="247" t="s">
        <v>105</v>
      </c>
      <c r="Q41" s="248"/>
      <c r="R41" s="14">
        <v>1</v>
      </c>
      <c r="S41" s="50">
        <f>VLOOKUP(G41,Цены!$A$5:$I$212,9,0)+VLOOKUP(P41,Цены!$A$5:$I$212,9,0)+VLOOKUP(J41,Цены!$A$5:$I$212,9,0)</f>
        <v>4540.7999999999993</v>
      </c>
    </row>
    <row r="42" spans="1:19" ht="90" customHeight="1">
      <c r="A42" s="243" t="s">
        <v>533</v>
      </c>
      <c r="B42" s="244"/>
      <c r="C42" s="245"/>
      <c r="D42" s="246"/>
      <c r="E42" s="247" t="s">
        <v>218</v>
      </c>
      <c r="F42" s="248"/>
      <c r="G42" s="247" t="s">
        <v>101</v>
      </c>
      <c r="H42" s="248"/>
      <c r="I42" s="14">
        <v>1</v>
      </c>
      <c r="J42" s="247" t="s">
        <v>349</v>
      </c>
      <c r="K42" s="248"/>
      <c r="L42" s="14" t="s">
        <v>349</v>
      </c>
      <c r="M42" s="247" t="s">
        <v>349</v>
      </c>
      <c r="N42" s="248"/>
      <c r="O42" s="14" t="s">
        <v>349</v>
      </c>
      <c r="P42" s="247" t="s">
        <v>105</v>
      </c>
      <c r="Q42" s="248"/>
      <c r="R42" s="14">
        <v>1</v>
      </c>
      <c r="S42" s="50">
        <f>VLOOKUP(G42,Цены!$A$5:$I$212,9,0)+VLOOKUP(P42,Цены!$A$5:$I$212,9,0)</f>
        <v>4530</v>
      </c>
    </row>
    <row r="43" spans="1:19" ht="90" customHeight="1">
      <c r="A43" s="243" t="s">
        <v>398</v>
      </c>
      <c r="B43" s="244"/>
      <c r="C43" s="263"/>
      <c r="D43" s="264"/>
      <c r="E43" s="247" t="s">
        <v>218</v>
      </c>
      <c r="F43" s="248"/>
      <c r="G43" s="247" t="s">
        <v>101</v>
      </c>
      <c r="H43" s="248"/>
      <c r="I43" s="14">
        <v>1</v>
      </c>
      <c r="J43" s="247" t="s">
        <v>113</v>
      </c>
      <c r="K43" s="248"/>
      <c r="L43" s="14">
        <v>1</v>
      </c>
      <c r="M43" s="247" t="s">
        <v>349</v>
      </c>
      <c r="N43" s="248"/>
      <c r="O43" s="14" t="s">
        <v>349</v>
      </c>
      <c r="P43" s="247" t="s">
        <v>105</v>
      </c>
      <c r="Q43" s="248"/>
      <c r="R43" s="14">
        <v>1</v>
      </c>
      <c r="S43" s="50">
        <f>VLOOKUP(G43,Цены!$A$5:$I$212,9,0)+VLOOKUP(P43,Цены!$A$5:$I$212,9,0)+VLOOKUP(J43,Цены!$A$5:$I$212,9,0)</f>
        <v>5642.4</v>
      </c>
    </row>
    <row r="44" spans="1:19" ht="90" customHeight="1">
      <c r="A44" s="243" t="s">
        <v>365</v>
      </c>
      <c r="B44" s="244"/>
      <c r="C44" s="245"/>
      <c r="D44" s="246"/>
      <c r="E44" s="247" t="s">
        <v>218</v>
      </c>
      <c r="F44" s="248"/>
      <c r="G44" s="247" t="s">
        <v>101</v>
      </c>
      <c r="H44" s="248"/>
      <c r="I44" s="14">
        <v>1</v>
      </c>
      <c r="J44" s="247" t="s">
        <v>114</v>
      </c>
      <c r="K44" s="248"/>
      <c r="L44" s="14">
        <v>1</v>
      </c>
      <c r="M44" s="247" t="s">
        <v>349</v>
      </c>
      <c r="N44" s="248"/>
      <c r="O44" s="14" t="s">
        <v>349</v>
      </c>
      <c r="P44" s="247" t="s">
        <v>105</v>
      </c>
      <c r="Q44" s="248"/>
      <c r="R44" s="14">
        <v>1</v>
      </c>
      <c r="S44" s="50">
        <f>VLOOKUP(G44,Цены!$A$5:$I$212,9,0)+VLOOKUP(P44,Цены!$A$5:$I$212,9,0)+VLOOKUP(J44,Цены!$A$5:$I$212,9,0)</f>
        <v>5976</v>
      </c>
    </row>
    <row r="45" spans="1:19" ht="90" customHeight="1">
      <c r="A45" s="243" t="s">
        <v>397</v>
      </c>
      <c r="B45" s="244"/>
      <c r="C45" s="245"/>
      <c r="D45" s="246"/>
      <c r="E45" s="247" t="s">
        <v>218</v>
      </c>
      <c r="F45" s="248"/>
      <c r="G45" s="247" t="s">
        <v>101</v>
      </c>
      <c r="H45" s="248"/>
      <c r="I45" s="14">
        <v>1</v>
      </c>
      <c r="J45" s="247" t="s">
        <v>349</v>
      </c>
      <c r="K45" s="248"/>
      <c r="L45" s="14" t="s">
        <v>349</v>
      </c>
      <c r="M45" s="247" t="s">
        <v>310</v>
      </c>
      <c r="N45" s="248"/>
      <c r="O45" s="14">
        <v>1</v>
      </c>
      <c r="P45" s="247" t="s">
        <v>105</v>
      </c>
      <c r="Q45" s="248"/>
      <c r="R45" s="14">
        <v>1</v>
      </c>
      <c r="S45" s="50">
        <f>VLOOKUP(G45,Цены!$A$5:$I$212,9,0)+VLOOKUP(P45,Цены!$A$5:$I$212,9,0)+VLOOKUP(M45,Цены!$A$5:$I$212,9,0)</f>
        <v>7809.6</v>
      </c>
    </row>
    <row r="46" spans="1:19" ht="120" customHeight="1">
      <c r="A46" s="243" t="s">
        <v>534</v>
      </c>
      <c r="B46" s="244"/>
      <c r="C46" s="245"/>
      <c r="D46" s="246"/>
      <c r="E46" s="247" t="s">
        <v>393</v>
      </c>
      <c r="F46" s="248"/>
      <c r="G46" s="247" t="s">
        <v>160</v>
      </c>
      <c r="H46" s="248"/>
      <c r="I46" s="14">
        <v>1</v>
      </c>
      <c r="J46" s="247" t="s">
        <v>349</v>
      </c>
      <c r="K46" s="248"/>
      <c r="L46" s="14" t="s">
        <v>349</v>
      </c>
      <c r="M46" s="247" t="s">
        <v>349</v>
      </c>
      <c r="N46" s="248"/>
      <c r="O46" s="14" t="s">
        <v>349</v>
      </c>
      <c r="P46" s="247" t="s">
        <v>105</v>
      </c>
      <c r="Q46" s="248"/>
      <c r="R46" s="14">
        <v>1</v>
      </c>
      <c r="S46" s="50">
        <f>VLOOKUP(G46,Цены!$A$5:$I$212,9,0)+VLOOKUP(P46,Цены!$A$5:$I$212,9,0)</f>
        <v>6241.2</v>
      </c>
    </row>
    <row r="47" spans="1:19" ht="120" customHeight="1">
      <c r="A47" s="243" t="s">
        <v>361</v>
      </c>
      <c r="B47" s="244"/>
      <c r="C47" s="245"/>
      <c r="D47" s="246"/>
      <c r="E47" s="247" t="s">
        <v>393</v>
      </c>
      <c r="F47" s="248"/>
      <c r="G47" s="247" t="s">
        <v>160</v>
      </c>
      <c r="H47" s="248"/>
      <c r="I47" s="14">
        <v>1</v>
      </c>
      <c r="J47" s="247" t="s">
        <v>113</v>
      </c>
      <c r="K47" s="248"/>
      <c r="L47" s="14">
        <v>1</v>
      </c>
      <c r="M47" s="247" t="s">
        <v>349</v>
      </c>
      <c r="N47" s="248"/>
      <c r="O47" s="14" t="s">
        <v>349</v>
      </c>
      <c r="P47" s="247" t="s">
        <v>105</v>
      </c>
      <c r="Q47" s="248"/>
      <c r="R47" s="14">
        <v>1</v>
      </c>
      <c r="S47" s="50">
        <f>VLOOKUP(G47,Цены!$A$5:$I$212,9,0)+VLOOKUP(P47,Цены!$A$5:$I$212,9,0)+VLOOKUP(J47,Цены!$A$5:$I$212,9,0)</f>
        <v>7353.5999999999995</v>
      </c>
    </row>
    <row r="48" spans="1:19" ht="60" customHeight="1">
      <c r="A48" s="255" t="s">
        <v>362</v>
      </c>
      <c r="B48" s="256"/>
      <c r="C48" s="259"/>
      <c r="D48" s="260"/>
      <c r="E48" s="249" t="s">
        <v>393</v>
      </c>
      <c r="F48" s="250"/>
      <c r="G48" s="249" t="s">
        <v>160</v>
      </c>
      <c r="H48" s="250"/>
      <c r="I48" s="253">
        <v>1</v>
      </c>
      <c r="J48" s="247" t="s">
        <v>113</v>
      </c>
      <c r="K48" s="248"/>
      <c r="L48" s="14">
        <v>1</v>
      </c>
      <c r="M48" s="249" t="s">
        <v>349</v>
      </c>
      <c r="N48" s="250"/>
      <c r="O48" s="253" t="s">
        <v>349</v>
      </c>
      <c r="P48" s="249" t="s">
        <v>105</v>
      </c>
      <c r="Q48" s="250"/>
      <c r="R48" s="253">
        <v>1</v>
      </c>
      <c r="S48" s="208">
        <f>VLOOKUP(G48,Цены!$A$5:$I$212,9,0)+VLOOKUP(P48,Цены!$A$5:$I$212,9,0)+VLOOKUP(J48,Цены!$A$5:$I$212,9,0)+VLOOKUP(J49,Цены!$A$5:$I$212,9,0)</f>
        <v>8799.5999999999985</v>
      </c>
    </row>
    <row r="49" spans="1:19" ht="60" customHeight="1">
      <c r="A49" s="257"/>
      <c r="B49" s="258"/>
      <c r="C49" s="261"/>
      <c r="D49" s="262"/>
      <c r="E49" s="251"/>
      <c r="F49" s="252"/>
      <c r="G49" s="251"/>
      <c r="H49" s="252"/>
      <c r="I49" s="254"/>
      <c r="J49" s="247" t="s">
        <v>114</v>
      </c>
      <c r="K49" s="248"/>
      <c r="L49" s="14">
        <v>1</v>
      </c>
      <c r="M49" s="251"/>
      <c r="N49" s="252"/>
      <c r="O49" s="254"/>
      <c r="P49" s="251"/>
      <c r="Q49" s="252"/>
      <c r="R49" s="254"/>
      <c r="S49" s="209"/>
    </row>
    <row r="50" spans="1:19" ht="120" customHeight="1">
      <c r="A50" s="243" t="s">
        <v>363</v>
      </c>
      <c r="B50" s="244"/>
      <c r="C50" s="245"/>
      <c r="D50" s="246"/>
      <c r="E50" s="247" t="s">
        <v>393</v>
      </c>
      <c r="F50" s="248"/>
      <c r="G50" s="247" t="s">
        <v>160</v>
      </c>
      <c r="H50" s="248"/>
      <c r="I50" s="14">
        <v>1</v>
      </c>
      <c r="J50" s="247" t="s">
        <v>114</v>
      </c>
      <c r="K50" s="248"/>
      <c r="L50" s="14">
        <v>1</v>
      </c>
      <c r="M50" s="247" t="s">
        <v>349</v>
      </c>
      <c r="N50" s="248"/>
      <c r="O50" s="14" t="s">
        <v>349</v>
      </c>
      <c r="P50" s="247" t="s">
        <v>105</v>
      </c>
      <c r="Q50" s="248"/>
      <c r="R50" s="14">
        <v>1</v>
      </c>
      <c r="S50" s="50">
        <f>VLOOKUP(G50,Цены!$A$5:$I$212,9,0)+VLOOKUP(P50,Цены!$A$5:$I$212,9,0)+VLOOKUP(J50,Цены!$A$5:$I$212,9,0)</f>
        <v>7687.2</v>
      </c>
    </row>
    <row r="51" spans="1:19" ht="120" customHeight="1">
      <c r="A51" s="243" t="s">
        <v>364</v>
      </c>
      <c r="B51" s="244"/>
      <c r="C51" s="245"/>
      <c r="D51" s="246"/>
      <c r="E51" s="247" t="s">
        <v>393</v>
      </c>
      <c r="F51" s="248"/>
      <c r="G51" s="247" t="s">
        <v>160</v>
      </c>
      <c r="H51" s="248"/>
      <c r="I51" s="14">
        <v>1</v>
      </c>
      <c r="J51" s="247" t="s">
        <v>116</v>
      </c>
      <c r="K51" s="248"/>
      <c r="L51" s="14">
        <v>1</v>
      </c>
      <c r="M51" s="247" t="s">
        <v>349</v>
      </c>
      <c r="N51" s="248"/>
      <c r="O51" s="14" t="s">
        <v>349</v>
      </c>
      <c r="P51" s="247" t="s">
        <v>105</v>
      </c>
      <c r="Q51" s="248"/>
      <c r="R51" s="14">
        <v>1</v>
      </c>
      <c r="S51" s="50">
        <f>VLOOKUP(G51,Цены!$A$5:$I$212,9,0)+VLOOKUP(P51,Цены!$A$5:$I$212,9,0)+VLOOKUP(J51,Цены!$A$5:$I$212,9,0)</f>
        <v>8352</v>
      </c>
    </row>
    <row r="52" spans="1:19" ht="120" customHeight="1">
      <c r="A52" s="243" t="s">
        <v>399</v>
      </c>
      <c r="B52" s="244"/>
      <c r="C52" s="245"/>
      <c r="D52" s="246"/>
      <c r="E52" s="247" t="s">
        <v>393</v>
      </c>
      <c r="F52" s="248"/>
      <c r="G52" s="247" t="s">
        <v>160</v>
      </c>
      <c r="H52" s="248"/>
      <c r="I52" s="14">
        <v>1</v>
      </c>
      <c r="J52" s="247" t="s">
        <v>113</v>
      </c>
      <c r="K52" s="248"/>
      <c r="L52" s="14">
        <v>1</v>
      </c>
      <c r="M52" s="247" t="s">
        <v>310</v>
      </c>
      <c r="N52" s="248"/>
      <c r="O52" s="14">
        <v>1</v>
      </c>
      <c r="P52" s="247" t="s">
        <v>105</v>
      </c>
      <c r="Q52" s="248"/>
      <c r="R52" s="14">
        <v>1</v>
      </c>
      <c r="S52" s="50">
        <f>VLOOKUP(G52,Цены!$A$5:$I$212,9,0)+VLOOKUP(P52,Цены!$A$5:$I$212,9,0)+VLOOKUP(J52,Цены!$A$5:$I$212,9,0)+VLOOKUP(M52,Цены!$A$5:$I$212,9,0)</f>
        <v>10633.199999999999</v>
      </c>
    </row>
    <row r="53" spans="1:19" ht="120" customHeight="1">
      <c r="A53" s="243" t="s">
        <v>360</v>
      </c>
      <c r="B53" s="244"/>
      <c r="C53" s="263"/>
      <c r="D53" s="264"/>
      <c r="E53" s="247" t="s">
        <v>394</v>
      </c>
      <c r="F53" s="248"/>
      <c r="G53" s="247" t="s">
        <v>166</v>
      </c>
      <c r="H53" s="248"/>
      <c r="I53" s="14">
        <v>1</v>
      </c>
      <c r="J53" s="247" t="s">
        <v>116</v>
      </c>
      <c r="K53" s="248"/>
      <c r="L53" s="14">
        <v>1</v>
      </c>
      <c r="M53" s="247" t="s">
        <v>349</v>
      </c>
      <c r="N53" s="248"/>
      <c r="O53" s="14" t="s">
        <v>349</v>
      </c>
      <c r="P53" s="247" t="s">
        <v>111</v>
      </c>
      <c r="Q53" s="248"/>
      <c r="R53" s="14">
        <v>1</v>
      </c>
      <c r="S53" s="50">
        <f>VLOOKUP(G53,Цены!$A$5:$I$212,9,0)+VLOOKUP(P53,Цены!$A$5:$I$212,9,0)+VLOOKUP(J53,Цены!$A$5:$I$212,9,0)</f>
        <v>9260.4</v>
      </c>
    </row>
    <row r="54" spans="1:19" ht="18.75">
      <c r="A54" s="168" t="s">
        <v>371</v>
      </c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70"/>
    </row>
    <row r="55" spans="1:19" ht="60" customHeight="1">
      <c r="A55" s="255" t="s">
        <v>369</v>
      </c>
      <c r="B55" s="256"/>
      <c r="C55" s="259"/>
      <c r="D55" s="260"/>
      <c r="E55" s="247" t="s">
        <v>291</v>
      </c>
      <c r="F55" s="248"/>
      <c r="G55" s="247" t="s">
        <v>13</v>
      </c>
      <c r="H55" s="248"/>
      <c r="I55" s="14">
        <v>1</v>
      </c>
      <c r="J55" s="247" t="s">
        <v>349</v>
      </c>
      <c r="K55" s="248"/>
      <c r="L55" s="14" t="s">
        <v>349</v>
      </c>
      <c r="M55" s="247" t="s">
        <v>349</v>
      </c>
      <c r="N55" s="248"/>
      <c r="O55" s="14" t="s">
        <v>349</v>
      </c>
      <c r="P55" s="247" t="s">
        <v>124</v>
      </c>
      <c r="Q55" s="248"/>
      <c r="R55" s="14">
        <v>1</v>
      </c>
      <c r="S55" s="50">
        <f>VLOOKUP(G55,Цены!$A$5:$I$212,9,0)+VLOOKUP(P55,Цены!$A$5:$I$212,9,0)</f>
        <v>10809.6</v>
      </c>
    </row>
    <row r="56" spans="1:19" ht="60" customHeight="1">
      <c r="A56" s="257"/>
      <c r="B56" s="258"/>
      <c r="C56" s="261"/>
      <c r="D56" s="262"/>
      <c r="E56" s="247" t="s">
        <v>562</v>
      </c>
      <c r="F56" s="248"/>
      <c r="G56" s="247" t="s">
        <v>13</v>
      </c>
      <c r="H56" s="248"/>
      <c r="I56" s="53">
        <v>1</v>
      </c>
      <c r="J56" s="247" t="s">
        <v>349</v>
      </c>
      <c r="K56" s="248"/>
      <c r="L56" s="53" t="s">
        <v>349</v>
      </c>
      <c r="M56" s="247" t="s">
        <v>349</v>
      </c>
      <c r="N56" s="248"/>
      <c r="O56" s="53" t="s">
        <v>349</v>
      </c>
      <c r="P56" s="247" t="s">
        <v>123</v>
      </c>
      <c r="Q56" s="248"/>
      <c r="R56" s="53">
        <v>1</v>
      </c>
      <c r="S56" s="50">
        <f>VLOOKUP(G56,Цены!$A$5:$I$212,9,0)+VLOOKUP(P56,Цены!$A$5:$I$212,9,0)</f>
        <v>11030.4</v>
      </c>
    </row>
    <row r="57" spans="1:19" ht="60" customHeight="1">
      <c r="A57" s="255" t="s">
        <v>370</v>
      </c>
      <c r="B57" s="256"/>
      <c r="C57" s="259"/>
      <c r="D57" s="260"/>
      <c r="E57" s="247" t="s">
        <v>292</v>
      </c>
      <c r="F57" s="248"/>
      <c r="G57" s="247" t="s">
        <v>12</v>
      </c>
      <c r="H57" s="248"/>
      <c r="I57" s="53">
        <v>1</v>
      </c>
      <c r="J57" s="247" t="s">
        <v>349</v>
      </c>
      <c r="K57" s="248"/>
      <c r="L57" s="53" t="s">
        <v>349</v>
      </c>
      <c r="M57" s="247" t="s">
        <v>349</v>
      </c>
      <c r="N57" s="248"/>
      <c r="O57" s="53" t="s">
        <v>349</v>
      </c>
      <c r="P57" s="247" t="s">
        <v>19</v>
      </c>
      <c r="Q57" s="248"/>
      <c r="R57" s="53">
        <v>1</v>
      </c>
      <c r="S57" s="50">
        <f>VLOOKUP(G57,Цены!$A$5:$I$212,9,0)+VLOOKUP(P57,Цены!$A$5:$I$212,9,0)</f>
        <v>15883.199999999999</v>
      </c>
    </row>
    <row r="58" spans="1:19" ht="60" customHeight="1">
      <c r="A58" s="257"/>
      <c r="B58" s="258"/>
      <c r="C58" s="261"/>
      <c r="D58" s="262"/>
      <c r="E58" s="247" t="s">
        <v>563</v>
      </c>
      <c r="F58" s="248"/>
      <c r="G58" s="247" t="s">
        <v>12</v>
      </c>
      <c r="H58" s="248"/>
      <c r="I58" s="14">
        <v>1</v>
      </c>
      <c r="J58" s="247" t="s">
        <v>349</v>
      </c>
      <c r="K58" s="248"/>
      <c r="L58" s="14" t="s">
        <v>349</v>
      </c>
      <c r="M58" s="247" t="s">
        <v>349</v>
      </c>
      <c r="N58" s="248"/>
      <c r="O58" s="14" t="s">
        <v>349</v>
      </c>
      <c r="P58" s="247" t="s">
        <v>20</v>
      </c>
      <c r="Q58" s="248"/>
      <c r="R58" s="14">
        <v>1</v>
      </c>
      <c r="S58" s="50">
        <f>VLOOKUP(G58,Цены!$A$5:$I$212,9,0)+VLOOKUP(P58,Цены!$A$5:$I$212,9,0)</f>
        <v>16309.199999999999</v>
      </c>
    </row>
    <row r="59" spans="1:19" ht="120" customHeight="1">
      <c r="A59" s="243" t="s">
        <v>370</v>
      </c>
      <c r="B59" s="244"/>
      <c r="C59" s="245"/>
      <c r="D59" s="246"/>
      <c r="E59" s="247" t="s">
        <v>293</v>
      </c>
      <c r="F59" s="248"/>
      <c r="G59" s="247" t="s">
        <v>14</v>
      </c>
      <c r="H59" s="248"/>
      <c r="I59" s="14">
        <v>1</v>
      </c>
      <c r="J59" s="247" t="s">
        <v>349</v>
      </c>
      <c r="K59" s="248"/>
      <c r="L59" s="14" t="s">
        <v>349</v>
      </c>
      <c r="M59" s="247" t="s">
        <v>349</v>
      </c>
      <c r="N59" s="248"/>
      <c r="O59" s="14" t="s">
        <v>349</v>
      </c>
      <c r="P59" s="247" t="s">
        <v>19</v>
      </c>
      <c r="Q59" s="248"/>
      <c r="R59" s="14">
        <v>1</v>
      </c>
      <c r="S59" s="50">
        <f>VLOOKUP(G59,Цены!$A$5:$I$212,9,0)+VLOOKUP(P59,Цены!$A$5:$I$212,9,0)</f>
        <v>19825.2</v>
      </c>
    </row>
    <row r="60" spans="1:19" ht="150" customHeight="1">
      <c r="A60" s="243" t="s">
        <v>370</v>
      </c>
      <c r="B60" s="244"/>
      <c r="C60" s="245"/>
      <c r="D60" s="246"/>
      <c r="E60" s="247" t="s">
        <v>294</v>
      </c>
      <c r="F60" s="248"/>
      <c r="G60" s="247" t="s">
        <v>16</v>
      </c>
      <c r="H60" s="248"/>
      <c r="I60" s="14">
        <v>1</v>
      </c>
      <c r="J60" s="247" t="s">
        <v>349</v>
      </c>
      <c r="K60" s="248"/>
      <c r="L60" s="14" t="s">
        <v>349</v>
      </c>
      <c r="M60" s="247" t="s">
        <v>349</v>
      </c>
      <c r="N60" s="248"/>
      <c r="O60" s="14" t="s">
        <v>349</v>
      </c>
      <c r="P60" s="247" t="s">
        <v>19</v>
      </c>
      <c r="Q60" s="248"/>
      <c r="R60" s="14">
        <v>1</v>
      </c>
      <c r="S60" s="50">
        <f>VLOOKUP(G60,Цены!$A$5:$I$212,9,0)+VLOOKUP(P60,Цены!$A$5:$I$212,9,0)</f>
        <v>26764.799999999999</v>
      </c>
    </row>
  </sheetData>
  <mergeCells count="308">
    <mergeCell ref="A22:S22"/>
    <mergeCell ref="A39:S39"/>
    <mergeCell ref="A54:S54"/>
    <mergeCell ref="M60:N60"/>
    <mergeCell ref="P60:Q60"/>
    <mergeCell ref="A16:B18"/>
    <mergeCell ref="C16:D18"/>
    <mergeCell ref="E16:F18"/>
    <mergeCell ref="G16:H18"/>
    <mergeCell ref="I16:J18"/>
    <mergeCell ref="K16:M18"/>
    <mergeCell ref="A60:B60"/>
    <mergeCell ref="C60:D60"/>
    <mergeCell ref="E60:F60"/>
    <mergeCell ref="G60:H60"/>
    <mergeCell ref="J60:K60"/>
    <mergeCell ref="M58:N58"/>
    <mergeCell ref="P58:Q58"/>
    <mergeCell ref="A59:B59"/>
    <mergeCell ref="C59:D59"/>
    <mergeCell ref="E59:F59"/>
    <mergeCell ref="G59:H59"/>
    <mergeCell ref="J59:K59"/>
    <mergeCell ref="M59:N59"/>
    <mergeCell ref="P59:Q59"/>
    <mergeCell ref="E58:F58"/>
    <mergeCell ref="G58:H58"/>
    <mergeCell ref="J58:K58"/>
    <mergeCell ref="E55:F55"/>
    <mergeCell ref="G55:H55"/>
    <mergeCell ref="J55:K55"/>
    <mergeCell ref="M55:N55"/>
    <mergeCell ref="P55:Q55"/>
    <mergeCell ref="J57:K57"/>
    <mergeCell ref="M57:N57"/>
    <mergeCell ref="P57:Q57"/>
    <mergeCell ref="A55:B56"/>
    <mergeCell ref="C55:D56"/>
    <mergeCell ref="E56:F56"/>
    <mergeCell ref="G56:H56"/>
    <mergeCell ref="J56:K56"/>
    <mergeCell ref="M56:N56"/>
    <mergeCell ref="P56:Q56"/>
    <mergeCell ref="A57:B58"/>
    <mergeCell ref="C57:D58"/>
    <mergeCell ref="E57:F57"/>
    <mergeCell ref="G57:H57"/>
    <mergeCell ref="M52:N52"/>
    <mergeCell ref="P52:Q52"/>
    <mergeCell ref="A53:B53"/>
    <mergeCell ref="C53:D53"/>
    <mergeCell ref="E53:F53"/>
    <mergeCell ref="G53:H53"/>
    <mergeCell ref="J53:K53"/>
    <mergeCell ref="M53:N53"/>
    <mergeCell ref="P53:Q53"/>
    <mergeCell ref="A52:B52"/>
    <mergeCell ref="C52:D52"/>
    <mergeCell ref="E52:F52"/>
    <mergeCell ref="G52:H52"/>
    <mergeCell ref="J52:K52"/>
    <mergeCell ref="M50:N50"/>
    <mergeCell ref="P50:Q50"/>
    <mergeCell ref="A51:B51"/>
    <mergeCell ref="C51:D51"/>
    <mergeCell ref="E51:F51"/>
    <mergeCell ref="G51:H51"/>
    <mergeCell ref="J51:K51"/>
    <mergeCell ref="M51:N51"/>
    <mergeCell ref="P51:Q51"/>
    <mergeCell ref="A50:B50"/>
    <mergeCell ref="C50:D50"/>
    <mergeCell ref="E50:F50"/>
    <mergeCell ref="G50:H50"/>
    <mergeCell ref="J50:K50"/>
    <mergeCell ref="J48:K48"/>
    <mergeCell ref="J49:K49"/>
    <mergeCell ref="P48:Q49"/>
    <mergeCell ref="R48:R49"/>
    <mergeCell ref="M48:N49"/>
    <mergeCell ref="O48:O49"/>
    <mergeCell ref="A48:B49"/>
    <mergeCell ref="C48:D49"/>
    <mergeCell ref="E48:F49"/>
    <mergeCell ref="G48:H49"/>
    <mergeCell ref="I48:I49"/>
    <mergeCell ref="M46:N46"/>
    <mergeCell ref="P46:Q46"/>
    <mergeCell ref="A47:B47"/>
    <mergeCell ref="C47:D47"/>
    <mergeCell ref="E47:F47"/>
    <mergeCell ref="G47:H47"/>
    <mergeCell ref="J47:K47"/>
    <mergeCell ref="M47:N47"/>
    <mergeCell ref="P47:Q47"/>
    <mergeCell ref="A46:B46"/>
    <mergeCell ref="C46:D46"/>
    <mergeCell ref="E46:F46"/>
    <mergeCell ref="G46:H46"/>
    <mergeCell ref="J46:K46"/>
    <mergeCell ref="M44:N44"/>
    <mergeCell ref="P44:Q44"/>
    <mergeCell ref="A45:B45"/>
    <mergeCell ref="C45:D45"/>
    <mergeCell ref="E45:F45"/>
    <mergeCell ref="G45:H45"/>
    <mergeCell ref="J45:K45"/>
    <mergeCell ref="M45:N45"/>
    <mergeCell ref="P45:Q45"/>
    <mergeCell ref="A44:B44"/>
    <mergeCell ref="C44:D44"/>
    <mergeCell ref="E44:F44"/>
    <mergeCell ref="G44:H44"/>
    <mergeCell ref="J44:K44"/>
    <mergeCell ref="A43:B43"/>
    <mergeCell ref="C43:D43"/>
    <mergeCell ref="E43:F43"/>
    <mergeCell ref="G43:H43"/>
    <mergeCell ref="J43:K43"/>
    <mergeCell ref="M43:N43"/>
    <mergeCell ref="P43:Q43"/>
    <mergeCell ref="A42:B42"/>
    <mergeCell ref="C42:D42"/>
    <mergeCell ref="E42:F42"/>
    <mergeCell ref="G42:H42"/>
    <mergeCell ref="J42:K42"/>
    <mergeCell ref="A41:B41"/>
    <mergeCell ref="C41:D41"/>
    <mergeCell ref="E41:F41"/>
    <mergeCell ref="G41:H41"/>
    <mergeCell ref="J41:K41"/>
    <mergeCell ref="M41:N41"/>
    <mergeCell ref="P41:Q41"/>
    <mergeCell ref="M42:N42"/>
    <mergeCell ref="P42:Q42"/>
    <mergeCell ref="M38:N38"/>
    <mergeCell ref="P38:Q38"/>
    <mergeCell ref="A40:B40"/>
    <mergeCell ref="C40:D40"/>
    <mergeCell ref="E40:F40"/>
    <mergeCell ref="G40:H40"/>
    <mergeCell ref="J40:K40"/>
    <mergeCell ref="M40:N40"/>
    <mergeCell ref="A38:B38"/>
    <mergeCell ref="C38:D38"/>
    <mergeCell ref="E38:F38"/>
    <mergeCell ref="G38:H38"/>
    <mergeCell ref="J38:K38"/>
    <mergeCell ref="P40:Q40"/>
    <mergeCell ref="M36:N36"/>
    <mergeCell ref="P36:Q36"/>
    <mergeCell ref="A37:B37"/>
    <mergeCell ref="C37:D37"/>
    <mergeCell ref="E37:F37"/>
    <mergeCell ref="G37:H37"/>
    <mergeCell ref="J37:K37"/>
    <mergeCell ref="M37:N37"/>
    <mergeCell ref="P37:Q37"/>
    <mergeCell ref="A36:B36"/>
    <mergeCell ref="C36:D36"/>
    <mergeCell ref="E36:F36"/>
    <mergeCell ref="G36:H36"/>
    <mergeCell ref="J36:K36"/>
    <mergeCell ref="S33:S34"/>
    <mergeCell ref="A35:B35"/>
    <mergeCell ref="C35:D35"/>
    <mergeCell ref="E35:F35"/>
    <mergeCell ref="G35:H35"/>
    <mergeCell ref="J35:K35"/>
    <mergeCell ref="M35:N35"/>
    <mergeCell ref="P35:Q35"/>
    <mergeCell ref="J33:K33"/>
    <mergeCell ref="J34:K34"/>
    <mergeCell ref="M33:N34"/>
    <mergeCell ref="O33:O34"/>
    <mergeCell ref="P33:Q34"/>
    <mergeCell ref="R33:R34"/>
    <mergeCell ref="A33:B34"/>
    <mergeCell ref="C33:D34"/>
    <mergeCell ref="E33:F34"/>
    <mergeCell ref="G33:H34"/>
    <mergeCell ref="I33:I34"/>
    <mergeCell ref="M31:N31"/>
    <mergeCell ref="P31:Q31"/>
    <mergeCell ref="A32:B32"/>
    <mergeCell ref="C32:D32"/>
    <mergeCell ref="E32:F32"/>
    <mergeCell ref="G32:H32"/>
    <mergeCell ref="J32:K32"/>
    <mergeCell ref="M32:N32"/>
    <mergeCell ref="P32:Q32"/>
    <mergeCell ref="A31:B31"/>
    <mergeCell ref="C31:D31"/>
    <mergeCell ref="E31:F31"/>
    <mergeCell ref="G31:H31"/>
    <mergeCell ref="J31:K31"/>
    <mergeCell ref="M29:N29"/>
    <mergeCell ref="P29:Q29"/>
    <mergeCell ref="A30:B30"/>
    <mergeCell ref="C30:D30"/>
    <mergeCell ref="E30:F30"/>
    <mergeCell ref="G30:H30"/>
    <mergeCell ref="J30:K30"/>
    <mergeCell ref="M30:N30"/>
    <mergeCell ref="P30:Q30"/>
    <mergeCell ref="A29:B29"/>
    <mergeCell ref="C29:D29"/>
    <mergeCell ref="E29:F29"/>
    <mergeCell ref="G29:H29"/>
    <mergeCell ref="J29:K29"/>
    <mergeCell ref="A27:B27"/>
    <mergeCell ref="C27:D27"/>
    <mergeCell ref="E27:F27"/>
    <mergeCell ref="G27:H27"/>
    <mergeCell ref="J27:K27"/>
    <mergeCell ref="M27:N27"/>
    <mergeCell ref="P27:Q27"/>
    <mergeCell ref="A28:B28"/>
    <mergeCell ref="C28:D28"/>
    <mergeCell ref="E28:F28"/>
    <mergeCell ref="G28:H28"/>
    <mergeCell ref="J28:K28"/>
    <mergeCell ref="M28:N28"/>
    <mergeCell ref="P28:Q28"/>
    <mergeCell ref="M25:N25"/>
    <mergeCell ref="P25:Q25"/>
    <mergeCell ref="G20:R20"/>
    <mergeCell ref="S20:S21"/>
    <mergeCell ref="A26:B26"/>
    <mergeCell ref="C26:D26"/>
    <mergeCell ref="E26:F26"/>
    <mergeCell ref="G26:H26"/>
    <mergeCell ref="A25:B25"/>
    <mergeCell ref="C25:D25"/>
    <mergeCell ref="E25:F25"/>
    <mergeCell ref="G25:H25"/>
    <mergeCell ref="J25:K25"/>
    <mergeCell ref="A24:B24"/>
    <mergeCell ref="J26:K26"/>
    <mergeCell ref="M26:N26"/>
    <mergeCell ref="P26:Q26"/>
    <mergeCell ref="C24:D24"/>
    <mergeCell ref="E24:F24"/>
    <mergeCell ref="G24:H24"/>
    <mergeCell ref="J24:K24"/>
    <mergeCell ref="M24:N24"/>
    <mergeCell ref="P24:Q24"/>
    <mergeCell ref="M23:N23"/>
    <mergeCell ref="G14:I14"/>
    <mergeCell ref="J11:M13"/>
    <mergeCell ref="J14:M14"/>
    <mergeCell ref="K9:M9"/>
    <mergeCell ref="M21:N21"/>
    <mergeCell ref="P21:Q21"/>
    <mergeCell ref="J21:K21"/>
    <mergeCell ref="K5:M7"/>
    <mergeCell ref="S5:S7"/>
    <mergeCell ref="K8:M8"/>
    <mergeCell ref="K19:M19"/>
    <mergeCell ref="Q9:R9"/>
    <mergeCell ref="N8:P8"/>
    <mergeCell ref="Q8:R8"/>
    <mergeCell ref="S48:S49"/>
    <mergeCell ref="A19:B19"/>
    <mergeCell ref="C19:D19"/>
    <mergeCell ref="E19:F19"/>
    <mergeCell ref="E20:F21"/>
    <mergeCell ref="E23:F23"/>
    <mergeCell ref="G21:H21"/>
    <mergeCell ref="G23:H23"/>
    <mergeCell ref="J23:K23"/>
    <mergeCell ref="A20:B21"/>
    <mergeCell ref="A23:B23"/>
    <mergeCell ref="C20:D21"/>
    <mergeCell ref="C23:D23"/>
    <mergeCell ref="P23:Q23"/>
    <mergeCell ref="G19:H19"/>
    <mergeCell ref="I19:J19"/>
    <mergeCell ref="N10:S19"/>
    <mergeCell ref="A10:M10"/>
    <mergeCell ref="A15:M15"/>
    <mergeCell ref="A11:C13"/>
    <mergeCell ref="A14:C14"/>
    <mergeCell ref="D11:F13"/>
    <mergeCell ref="G11:I13"/>
    <mergeCell ref="D14:F14"/>
    <mergeCell ref="A9:B9"/>
    <mergeCell ref="C9:D9"/>
    <mergeCell ref="E9:F9"/>
    <mergeCell ref="G9:H9"/>
    <mergeCell ref="I9:J9"/>
    <mergeCell ref="N9:P9"/>
    <mergeCell ref="N5:P7"/>
    <mergeCell ref="Q5:R7"/>
    <mergeCell ref="A8:B8"/>
    <mergeCell ref="C8:D8"/>
    <mergeCell ref="E8:F8"/>
    <mergeCell ref="G8:H8"/>
    <mergeCell ref="I8:J8"/>
    <mergeCell ref="A3:P3"/>
    <mergeCell ref="Q3:R3"/>
    <mergeCell ref="A4:S4"/>
    <mergeCell ref="A5:B7"/>
    <mergeCell ref="C5:D7"/>
    <mergeCell ref="E5:F7"/>
    <mergeCell ref="G5:H7"/>
    <mergeCell ref="I5:J7"/>
    <mergeCell ref="A1:S2"/>
  </mergeCells>
  <dataValidations count="1">
    <dataValidation type="list" allowBlank="1" showInputMessage="1" showErrorMessage="1" sqref="Q3">
      <formula1>Список_толщин</formula1>
    </dataValidation>
  </dataValidations>
  <pageMargins left="0.7" right="0.7" top="0.75" bottom="0.75" header="0.3" footer="0.3"/>
  <pageSetup paperSize="9" scale="54" fitToHeight="0" orientation="portrait" r:id="rId1"/>
  <rowBreaks count="1" manualBreakCount="1">
    <brk id="32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52"/>
  <sheetViews>
    <sheetView view="pageBreakPreview" zoomScale="85" zoomScaleNormal="70" zoomScaleSheetLayoutView="85" workbookViewId="0">
      <selection activeCell="I19" sqref="I19:U20"/>
    </sheetView>
  </sheetViews>
  <sheetFormatPr defaultRowHeight="15"/>
  <cols>
    <col min="1" max="45" width="3.7109375" customWidth="1"/>
    <col min="47" max="47" width="5.140625" customWidth="1"/>
  </cols>
  <sheetData>
    <row r="1" spans="1:46" ht="18" customHeight="1">
      <c r="A1" s="135" t="s">
        <v>444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7"/>
      <c r="AT1" s="6"/>
    </row>
    <row r="2" spans="1:46" ht="18" customHeight="1" thickBo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40"/>
      <c r="AT2" s="6"/>
    </row>
    <row r="3" spans="1:46" ht="22.5" customHeight="1">
      <c r="A3" s="317" t="s">
        <v>459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9"/>
      <c r="AT3" s="12"/>
    </row>
    <row r="4" spans="1:46" ht="18.75">
      <c r="A4" s="323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320"/>
      <c r="AT4" s="13"/>
    </row>
    <row r="5" spans="1:46" ht="18.75">
      <c r="A5" s="323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320"/>
      <c r="AT5" s="13"/>
    </row>
    <row r="6" spans="1:46" ht="18.75">
      <c r="A6" s="323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320"/>
      <c r="AT6" s="13"/>
    </row>
    <row r="7" spans="1:46" ht="30.75" customHeight="1" thickBot="1">
      <c r="A7" s="324" t="s">
        <v>400</v>
      </c>
      <c r="B7" s="321"/>
      <c r="C7" s="321"/>
      <c r="D7" s="321"/>
      <c r="E7" s="321"/>
      <c r="F7" s="321"/>
      <c r="G7" s="321"/>
      <c r="H7" s="321" t="s">
        <v>401</v>
      </c>
      <c r="I7" s="321"/>
      <c r="J7" s="321"/>
      <c r="K7" s="321"/>
      <c r="L7" s="321"/>
      <c r="M7" s="321"/>
      <c r="N7" s="321"/>
      <c r="O7" s="321"/>
      <c r="P7" s="321" t="s">
        <v>447</v>
      </c>
      <c r="Q7" s="321"/>
      <c r="R7" s="321"/>
      <c r="S7" s="321"/>
      <c r="T7" s="321"/>
      <c r="U7" s="321"/>
      <c r="V7" s="321"/>
      <c r="W7" s="321" t="s">
        <v>468</v>
      </c>
      <c r="X7" s="321"/>
      <c r="Y7" s="321"/>
      <c r="Z7" s="321"/>
      <c r="AA7" s="321"/>
      <c r="AB7" s="321"/>
      <c r="AC7" s="321"/>
      <c r="AD7" s="321"/>
      <c r="AE7" s="321" t="s">
        <v>402</v>
      </c>
      <c r="AF7" s="321"/>
      <c r="AG7" s="321"/>
      <c r="AH7" s="321"/>
      <c r="AI7" s="321"/>
      <c r="AJ7" s="321"/>
      <c r="AK7" s="321"/>
      <c r="AL7" s="321" t="s">
        <v>403</v>
      </c>
      <c r="AM7" s="321"/>
      <c r="AN7" s="321"/>
      <c r="AO7" s="321"/>
      <c r="AP7" s="321"/>
      <c r="AQ7" s="321"/>
      <c r="AR7" s="321"/>
      <c r="AS7" s="322"/>
      <c r="AT7" s="11"/>
    </row>
    <row r="8" spans="1:46" ht="22.5" customHeight="1">
      <c r="A8" s="304" t="s">
        <v>460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6"/>
      <c r="Z8" s="289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1"/>
      <c r="AT8" s="12"/>
    </row>
    <row r="9" spans="1:46" ht="34.5" customHeight="1">
      <c r="A9" s="141"/>
      <c r="B9" s="226"/>
      <c r="C9" s="226"/>
      <c r="D9" s="226"/>
      <c r="E9" s="226"/>
      <c r="F9" s="225"/>
      <c r="G9" s="226"/>
      <c r="H9" s="226"/>
      <c r="I9" s="226"/>
      <c r="J9" s="226"/>
      <c r="K9" s="225"/>
      <c r="L9" s="226"/>
      <c r="M9" s="226"/>
      <c r="N9" s="226"/>
      <c r="O9" s="226"/>
      <c r="P9" s="225"/>
      <c r="Q9" s="226"/>
      <c r="R9" s="226"/>
      <c r="S9" s="226"/>
      <c r="T9" s="226"/>
      <c r="U9" s="225"/>
      <c r="V9" s="226"/>
      <c r="W9" s="226"/>
      <c r="X9" s="226"/>
      <c r="Y9" s="301"/>
      <c r="Z9" s="292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4"/>
      <c r="AT9" s="13"/>
    </row>
    <row r="10" spans="1:46" ht="34.5" customHeight="1">
      <c r="A10" s="143"/>
      <c r="B10" s="228"/>
      <c r="C10" s="228"/>
      <c r="D10" s="228"/>
      <c r="E10" s="228"/>
      <c r="F10" s="227"/>
      <c r="G10" s="228"/>
      <c r="H10" s="228"/>
      <c r="I10" s="228"/>
      <c r="J10" s="228"/>
      <c r="K10" s="227"/>
      <c r="L10" s="228"/>
      <c r="M10" s="228"/>
      <c r="N10" s="228"/>
      <c r="O10" s="228"/>
      <c r="P10" s="227"/>
      <c r="Q10" s="228"/>
      <c r="R10" s="228"/>
      <c r="S10" s="228"/>
      <c r="T10" s="228"/>
      <c r="U10" s="227"/>
      <c r="V10" s="228"/>
      <c r="W10" s="228"/>
      <c r="X10" s="228"/>
      <c r="Y10" s="302"/>
      <c r="Z10" s="292"/>
      <c r="AA10" s="293"/>
      <c r="AB10" s="293"/>
      <c r="AC10" s="293"/>
      <c r="AD10" s="293"/>
      <c r="AE10" s="293"/>
      <c r="AF10" s="293"/>
      <c r="AG10" s="293"/>
      <c r="AH10" s="293"/>
      <c r="AI10" s="293"/>
      <c r="AJ10" s="293"/>
      <c r="AK10" s="293"/>
      <c r="AL10" s="293"/>
      <c r="AM10" s="293"/>
      <c r="AN10" s="293"/>
      <c r="AO10" s="293"/>
      <c r="AP10" s="293"/>
      <c r="AQ10" s="293"/>
      <c r="AR10" s="293"/>
      <c r="AS10" s="294"/>
      <c r="AT10" s="13"/>
    </row>
    <row r="11" spans="1:46" ht="34.5" customHeight="1">
      <c r="A11" s="145"/>
      <c r="B11" s="230"/>
      <c r="C11" s="230"/>
      <c r="D11" s="230"/>
      <c r="E11" s="230"/>
      <c r="F11" s="229"/>
      <c r="G11" s="230"/>
      <c r="H11" s="230"/>
      <c r="I11" s="230"/>
      <c r="J11" s="230"/>
      <c r="K11" s="229"/>
      <c r="L11" s="230"/>
      <c r="M11" s="230"/>
      <c r="N11" s="230"/>
      <c r="O11" s="230"/>
      <c r="P11" s="229"/>
      <c r="Q11" s="230"/>
      <c r="R11" s="230"/>
      <c r="S11" s="230"/>
      <c r="T11" s="230"/>
      <c r="U11" s="229"/>
      <c r="V11" s="230"/>
      <c r="W11" s="230"/>
      <c r="X11" s="230"/>
      <c r="Y11" s="303"/>
      <c r="Z11" s="292"/>
      <c r="AA11" s="293"/>
      <c r="AB11" s="293"/>
      <c r="AC11" s="293"/>
      <c r="AD11" s="293"/>
      <c r="AE11" s="293"/>
      <c r="AF11" s="293"/>
      <c r="AG11" s="293"/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4"/>
      <c r="AT11" s="13"/>
    </row>
    <row r="12" spans="1:46" ht="33.75" customHeight="1" thickBot="1">
      <c r="A12" s="288" t="s">
        <v>463</v>
      </c>
      <c r="B12" s="272"/>
      <c r="C12" s="272"/>
      <c r="D12" s="272"/>
      <c r="E12" s="272"/>
      <c r="F12" s="271" t="s">
        <v>456</v>
      </c>
      <c r="G12" s="272"/>
      <c r="H12" s="272"/>
      <c r="I12" s="272"/>
      <c r="J12" s="272"/>
      <c r="K12" s="271" t="s">
        <v>402</v>
      </c>
      <c r="L12" s="272"/>
      <c r="M12" s="272"/>
      <c r="N12" s="272"/>
      <c r="O12" s="272"/>
      <c r="P12" s="271" t="s">
        <v>457</v>
      </c>
      <c r="Q12" s="272"/>
      <c r="R12" s="272"/>
      <c r="S12" s="272"/>
      <c r="T12" s="272"/>
      <c r="U12" s="271" t="s">
        <v>458</v>
      </c>
      <c r="V12" s="272"/>
      <c r="W12" s="272"/>
      <c r="X12" s="272"/>
      <c r="Y12" s="273"/>
      <c r="Z12" s="292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4"/>
      <c r="AT12" s="11"/>
    </row>
    <row r="13" spans="1:46" ht="22.5" customHeight="1">
      <c r="A13" s="298" t="s">
        <v>461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300"/>
      <c r="Z13" s="292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4"/>
      <c r="AT13" s="12"/>
    </row>
    <row r="14" spans="1:46" ht="34.5" customHeight="1">
      <c r="A14" s="141"/>
      <c r="B14" s="226"/>
      <c r="C14" s="226"/>
      <c r="D14" s="226"/>
      <c r="E14" s="226"/>
      <c r="F14" s="225"/>
      <c r="G14" s="226"/>
      <c r="H14" s="226"/>
      <c r="I14" s="226"/>
      <c r="J14" s="226"/>
      <c r="K14" s="225"/>
      <c r="L14" s="226"/>
      <c r="M14" s="226"/>
      <c r="N14" s="226"/>
      <c r="O14" s="226"/>
      <c r="P14" s="225"/>
      <c r="Q14" s="226"/>
      <c r="R14" s="226"/>
      <c r="S14" s="226"/>
      <c r="T14" s="226"/>
      <c r="U14" s="225"/>
      <c r="V14" s="226"/>
      <c r="W14" s="226"/>
      <c r="X14" s="226"/>
      <c r="Y14" s="301"/>
      <c r="Z14" s="292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4"/>
      <c r="AT14" s="52"/>
    </row>
    <row r="15" spans="1:46" ht="34.5" customHeight="1">
      <c r="A15" s="143"/>
      <c r="B15" s="228"/>
      <c r="C15" s="228"/>
      <c r="D15" s="228"/>
      <c r="E15" s="228"/>
      <c r="F15" s="227"/>
      <c r="G15" s="228"/>
      <c r="H15" s="228"/>
      <c r="I15" s="228"/>
      <c r="J15" s="228"/>
      <c r="K15" s="227"/>
      <c r="L15" s="228"/>
      <c r="M15" s="228"/>
      <c r="N15" s="228"/>
      <c r="O15" s="228"/>
      <c r="P15" s="227"/>
      <c r="Q15" s="228"/>
      <c r="R15" s="228"/>
      <c r="S15" s="228"/>
      <c r="T15" s="228"/>
      <c r="U15" s="227"/>
      <c r="V15" s="228"/>
      <c r="W15" s="228"/>
      <c r="X15" s="228"/>
      <c r="Y15" s="302"/>
      <c r="Z15" s="292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  <c r="AR15" s="293"/>
      <c r="AS15" s="294"/>
      <c r="AT15" s="52"/>
    </row>
    <row r="16" spans="1:46" ht="34.5" customHeight="1">
      <c r="A16" s="145"/>
      <c r="B16" s="230"/>
      <c r="C16" s="230"/>
      <c r="D16" s="230"/>
      <c r="E16" s="230"/>
      <c r="F16" s="229"/>
      <c r="G16" s="230"/>
      <c r="H16" s="230"/>
      <c r="I16" s="230"/>
      <c r="J16" s="230"/>
      <c r="K16" s="229"/>
      <c r="L16" s="230"/>
      <c r="M16" s="230"/>
      <c r="N16" s="230"/>
      <c r="O16" s="230"/>
      <c r="P16" s="229"/>
      <c r="Q16" s="230"/>
      <c r="R16" s="230"/>
      <c r="S16" s="230"/>
      <c r="T16" s="230"/>
      <c r="U16" s="229"/>
      <c r="V16" s="230"/>
      <c r="W16" s="230"/>
      <c r="X16" s="230"/>
      <c r="Y16" s="303"/>
      <c r="Z16" s="292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4"/>
      <c r="AT16" s="52"/>
    </row>
    <row r="17" spans="1:46" ht="33.75" customHeight="1" thickBot="1">
      <c r="A17" s="288" t="s">
        <v>557</v>
      </c>
      <c r="B17" s="272"/>
      <c r="C17" s="272"/>
      <c r="D17" s="272"/>
      <c r="E17" s="272"/>
      <c r="F17" s="271" t="s">
        <v>527</v>
      </c>
      <c r="G17" s="272"/>
      <c r="H17" s="272"/>
      <c r="I17" s="272"/>
      <c r="J17" s="272"/>
      <c r="K17" s="271" t="s">
        <v>528</v>
      </c>
      <c r="L17" s="272"/>
      <c r="M17" s="272"/>
      <c r="N17" s="272"/>
      <c r="O17" s="272"/>
      <c r="P17" s="271" t="s">
        <v>558</v>
      </c>
      <c r="Q17" s="272"/>
      <c r="R17" s="272"/>
      <c r="S17" s="272"/>
      <c r="T17" s="272"/>
      <c r="U17" s="271" t="s">
        <v>559</v>
      </c>
      <c r="V17" s="272"/>
      <c r="W17" s="272"/>
      <c r="X17" s="272"/>
      <c r="Y17" s="273"/>
      <c r="Z17" s="295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7"/>
      <c r="AT17" s="11"/>
    </row>
    <row r="18" spans="1:46" ht="21.75" customHeight="1">
      <c r="A18" s="280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</row>
    <row r="19" spans="1:46" ht="15" customHeight="1">
      <c r="A19" s="316" t="s">
        <v>1</v>
      </c>
      <c r="B19" s="316"/>
      <c r="C19" s="316"/>
      <c r="D19" s="316"/>
      <c r="E19" s="316"/>
      <c r="F19" s="316"/>
      <c r="G19" s="316"/>
      <c r="H19" s="316"/>
      <c r="I19" s="316" t="s">
        <v>470</v>
      </c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 t="s">
        <v>469</v>
      </c>
      <c r="W19" s="316"/>
      <c r="X19" s="316"/>
      <c r="Y19" s="316"/>
      <c r="Z19" s="316"/>
      <c r="AA19" s="316"/>
      <c r="AB19" s="316"/>
      <c r="AC19" s="316"/>
      <c r="AD19" s="316"/>
      <c r="AE19" s="316"/>
      <c r="AF19" s="316" t="s">
        <v>0</v>
      </c>
      <c r="AG19" s="316"/>
      <c r="AH19" s="316"/>
      <c r="AI19" s="316"/>
      <c r="AJ19" s="316"/>
      <c r="AK19" s="316"/>
      <c r="AL19" s="316"/>
      <c r="AM19" s="316" t="s">
        <v>350</v>
      </c>
      <c r="AN19" s="316"/>
      <c r="AO19" s="316"/>
      <c r="AP19" s="316"/>
      <c r="AQ19" s="316"/>
      <c r="AR19" s="316"/>
      <c r="AS19" s="316"/>
    </row>
    <row r="20" spans="1:46" ht="15" customHeight="1">
      <c r="A20" s="316"/>
      <c r="B20" s="316"/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</row>
    <row r="21" spans="1:46" ht="81" customHeight="1">
      <c r="A21" s="274" t="s">
        <v>564</v>
      </c>
      <c r="B21" s="275"/>
      <c r="C21" s="275"/>
      <c r="D21" s="275"/>
      <c r="E21" s="275"/>
      <c r="F21" s="275"/>
      <c r="G21" s="275"/>
      <c r="H21" s="276"/>
      <c r="I21" s="285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7"/>
      <c r="V21" s="277" t="s">
        <v>560</v>
      </c>
      <c r="W21" s="278"/>
      <c r="X21" s="278"/>
      <c r="Y21" s="278"/>
      <c r="Z21" s="278"/>
      <c r="AA21" s="278"/>
      <c r="AB21" s="278"/>
      <c r="AC21" s="278"/>
      <c r="AD21" s="278"/>
      <c r="AE21" s="279"/>
      <c r="AF21" s="277" t="s">
        <v>565</v>
      </c>
      <c r="AG21" s="278"/>
      <c r="AH21" s="278"/>
      <c r="AI21" s="278"/>
      <c r="AJ21" s="278"/>
      <c r="AK21" s="278"/>
      <c r="AL21" s="279"/>
      <c r="AM21" s="282">
        <f>VLOOKUP(AF21,Цены!$A$243:$I$243,9,0)</f>
        <v>4125.5999999999995</v>
      </c>
      <c r="AN21" s="283"/>
      <c r="AO21" s="283"/>
      <c r="AP21" s="283"/>
      <c r="AQ21" s="283"/>
      <c r="AR21" s="283"/>
      <c r="AS21" s="284"/>
    </row>
    <row r="22" spans="1:46" ht="27" customHeight="1">
      <c r="A22" s="274" t="s">
        <v>482</v>
      </c>
      <c r="B22" s="275"/>
      <c r="C22" s="275"/>
      <c r="D22" s="275"/>
      <c r="E22" s="275"/>
      <c r="F22" s="275"/>
      <c r="G22" s="275"/>
      <c r="H22" s="276"/>
      <c r="I22" s="307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9"/>
      <c r="V22" s="277" t="s">
        <v>252</v>
      </c>
      <c r="W22" s="278"/>
      <c r="X22" s="278"/>
      <c r="Y22" s="278"/>
      <c r="Z22" s="278"/>
      <c r="AA22" s="278"/>
      <c r="AB22" s="278"/>
      <c r="AC22" s="278"/>
      <c r="AD22" s="278"/>
      <c r="AE22" s="279"/>
      <c r="AF22" s="277" t="s">
        <v>483</v>
      </c>
      <c r="AG22" s="278"/>
      <c r="AH22" s="278"/>
      <c r="AI22" s="278"/>
      <c r="AJ22" s="278"/>
      <c r="AK22" s="278"/>
      <c r="AL22" s="279"/>
      <c r="AM22" s="282">
        <f>VLOOKUP(AF22,Цены!$A$240:$I$242,9,0)</f>
        <v>6187.2</v>
      </c>
      <c r="AN22" s="283"/>
      <c r="AO22" s="283"/>
      <c r="AP22" s="283"/>
      <c r="AQ22" s="283"/>
      <c r="AR22" s="283"/>
      <c r="AS22" s="284"/>
    </row>
    <row r="23" spans="1:46" ht="27" customHeight="1">
      <c r="A23" s="274" t="s">
        <v>482</v>
      </c>
      <c r="B23" s="275"/>
      <c r="C23" s="275"/>
      <c r="D23" s="275"/>
      <c r="E23" s="275"/>
      <c r="F23" s="275"/>
      <c r="G23" s="275"/>
      <c r="H23" s="276"/>
      <c r="I23" s="313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5"/>
      <c r="V23" s="277" t="s">
        <v>254</v>
      </c>
      <c r="W23" s="278"/>
      <c r="X23" s="278"/>
      <c r="Y23" s="278"/>
      <c r="Z23" s="278"/>
      <c r="AA23" s="278"/>
      <c r="AB23" s="278"/>
      <c r="AC23" s="278"/>
      <c r="AD23" s="278"/>
      <c r="AE23" s="279"/>
      <c r="AF23" s="277" t="s">
        <v>484</v>
      </c>
      <c r="AG23" s="278"/>
      <c r="AH23" s="278"/>
      <c r="AI23" s="278"/>
      <c r="AJ23" s="278"/>
      <c r="AK23" s="278"/>
      <c r="AL23" s="279"/>
      <c r="AM23" s="282">
        <f>VLOOKUP(AF23,Цены!$A$240:$I$242,9,0)</f>
        <v>6847.2</v>
      </c>
      <c r="AN23" s="283"/>
      <c r="AO23" s="283"/>
      <c r="AP23" s="283"/>
      <c r="AQ23" s="283"/>
      <c r="AR23" s="283"/>
      <c r="AS23" s="284"/>
    </row>
    <row r="24" spans="1:46" ht="27" customHeight="1">
      <c r="A24" s="274" t="s">
        <v>482</v>
      </c>
      <c r="B24" s="275"/>
      <c r="C24" s="275"/>
      <c r="D24" s="275"/>
      <c r="E24" s="275"/>
      <c r="F24" s="275"/>
      <c r="G24" s="275"/>
      <c r="H24" s="276"/>
      <c r="I24" s="310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2"/>
      <c r="V24" s="277" t="s">
        <v>256</v>
      </c>
      <c r="W24" s="278"/>
      <c r="X24" s="278"/>
      <c r="Y24" s="278"/>
      <c r="Z24" s="278"/>
      <c r="AA24" s="278"/>
      <c r="AB24" s="278"/>
      <c r="AC24" s="278"/>
      <c r="AD24" s="278"/>
      <c r="AE24" s="279"/>
      <c r="AF24" s="277" t="s">
        <v>485</v>
      </c>
      <c r="AG24" s="278"/>
      <c r="AH24" s="278"/>
      <c r="AI24" s="278"/>
      <c r="AJ24" s="278"/>
      <c r="AK24" s="278"/>
      <c r="AL24" s="279"/>
      <c r="AM24" s="282">
        <f>VLOOKUP(AF24,Цены!$A$240:$I$242,9,0)</f>
        <v>7590</v>
      </c>
      <c r="AN24" s="283"/>
      <c r="AO24" s="283"/>
      <c r="AP24" s="283"/>
      <c r="AQ24" s="283"/>
      <c r="AR24" s="283"/>
      <c r="AS24" s="284"/>
    </row>
    <row r="25" spans="1:46" ht="27" customHeight="1">
      <c r="A25" s="274" t="s">
        <v>471</v>
      </c>
      <c r="B25" s="275"/>
      <c r="C25" s="275"/>
      <c r="D25" s="275"/>
      <c r="E25" s="275"/>
      <c r="F25" s="275"/>
      <c r="G25" s="275"/>
      <c r="H25" s="276"/>
      <c r="I25" s="307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9"/>
      <c r="V25" s="277" t="s">
        <v>252</v>
      </c>
      <c r="W25" s="278"/>
      <c r="X25" s="278"/>
      <c r="Y25" s="278"/>
      <c r="Z25" s="278"/>
      <c r="AA25" s="278"/>
      <c r="AB25" s="278"/>
      <c r="AC25" s="278"/>
      <c r="AD25" s="278"/>
      <c r="AE25" s="279"/>
      <c r="AF25" s="277" t="s">
        <v>128</v>
      </c>
      <c r="AG25" s="278"/>
      <c r="AH25" s="278"/>
      <c r="AI25" s="278"/>
      <c r="AJ25" s="278"/>
      <c r="AK25" s="278"/>
      <c r="AL25" s="279"/>
      <c r="AM25" s="282">
        <f>VLOOKUP(AF25,Цены!$A$5:$I$212,9,0)</f>
        <v>993.59999999999991</v>
      </c>
      <c r="AN25" s="283"/>
      <c r="AO25" s="283"/>
      <c r="AP25" s="283"/>
      <c r="AQ25" s="283"/>
      <c r="AR25" s="283"/>
      <c r="AS25" s="284"/>
    </row>
    <row r="26" spans="1:46" ht="27" customHeight="1">
      <c r="A26" s="274" t="s">
        <v>471</v>
      </c>
      <c r="B26" s="275"/>
      <c r="C26" s="275"/>
      <c r="D26" s="275"/>
      <c r="E26" s="275"/>
      <c r="F26" s="275"/>
      <c r="G26" s="275"/>
      <c r="H26" s="276"/>
      <c r="I26" s="313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4"/>
      <c r="U26" s="315"/>
      <c r="V26" s="277" t="s">
        <v>254</v>
      </c>
      <c r="W26" s="278"/>
      <c r="X26" s="278"/>
      <c r="Y26" s="278"/>
      <c r="Z26" s="278"/>
      <c r="AA26" s="278"/>
      <c r="AB26" s="278"/>
      <c r="AC26" s="278"/>
      <c r="AD26" s="278"/>
      <c r="AE26" s="279"/>
      <c r="AF26" s="277" t="s">
        <v>129</v>
      </c>
      <c r="AG26" s="278"/>
      <c r="AH26" s="278"/>
      <c r="AI26" s="278"/>
      <c r="AJ26" s="278"/>
      <c r="AK26" s="278"/>
      <c r="AL26" s="279"/>
      <c r="AM26" s="282">
        <f>VLOOKUP(AF26,Цены!$A$5:$I$212,9,0)</f>
        <v>1124.3999999999999</v>
      </c>
      <c r="AN26" s="283"/>
      <c r="AO26" s="283"/>
      <c r="AP26" s="283"/>
      <c r="AQ26" s="283"/>
      <c r="AR26" s="283"/>
      <c r="AS26" s="284"/>
    </row>
    <row r="27" spans="1:46" ht="27" customHeight="1">
      <c r="A27" s="274" t="s">
        <v>471</v>
      </c>
      <c r="B27" s="275"/>
      <c r="C27" s="275"/>
      <c r="D27" s="275"/>
      <c r="E27" s="275"/>
      <c r="F27" s="275"/>
      <c r="G27" s="275"/>
      <c r="H27" s="276"/>
      <c r="I27" s="310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2"/>
      <c r="V27" s="277" t="s">
        <v>256</v>
      </c>
      <c r="W27" s="278"/>
      <c r="X27" s="278"/>
      <c r="Y27" s="278"/>
      <c r="Z27" s="278"/>
      <c r="AA27" s="278"/>
      <c r="AB27" s="278"/>
      <c r="AC27" s="278"/>
      <c r="AD27" s="278"/>
      <c r="AE27" s="279"/>
      <c r="AF27" s="277" t="s">
        <v>130</v>
      </c>
      <c r="AG27" s="278"/>
      <c r="AH27" s="278"/>
      <c r="AI27" s="278"/>
      <c r="AJ27" s="278"/>
      <c r="AK27" s="278"/>
      <c r="AL27" s="279"/>
      <c r="AM27" s="282">
        <f>VLOOKUP(AF27,Цены!$A$5:$I$212,9,0)</f>
        <v>1251.5999999999999</v>
      </c>
      <c r="AN27" s="283"/>
      <c r="AO27" s="283"/>
      <c r="AP27" s="283"/>
      <c r="AQ27" s="283"/>
      <c r="AR27" s="283"/>
      <c r="AS27" s="284"/>
    </row>
    <row r="28" spans="1:46" ht="27" customHeight="1">
      <c r="A28" s="274" t="s">
        <v>472</v>
      </c>
      <c r="B28" s="275"/>
      <c r="C28" s="275"/>
      <c r="D28" s="275"/>
      <c r="E28" s="275"/>
      <c r="F28" s="275"/>
      <c r="G28" s="275"/>
      <c r="H28" s="276"/>
      <c r="I28" s="307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9"/>
      <c r="V28" s="277" t="s">
        <v>257</v>
      </c>
      <c r="W28" s="278"/>
      <c r="X28" s="278"/>
      <c r="Y28" s="278"/>
      <c r="Z28" s="278"/>
      <c r="AA28" s="278"/>
      <c r="AB28" s="278"/>
      <c r="AC28" s="278"/>
      <c r="AD28" s="278"/>
      <c r="AE28" s="279"/>
      <c r="AF28" s="277" t="s">
        <v>131</v>
      </c>
      <c r="AG28" s="278"/>
      <c r="AH28" s="278"/>
      <c r="AI28" s="278"/>
      <c r="AJ28" s="278"/>
      <c r="AK28" s="278"/>
      <c r="AL28" s="279"/>
      <c r="AM28" s="282">
        <f>VLOOKUP(AF28,Цены!$A$5:$I$212,9,0)</f>
        <v>3474</v>
      </c>
      <c r="AN28" s="283"/>
      <c r="AO28" s="283"/>
      <c r="AP28" s="283"/>
      <c r="AQ28" s="283"/>
      <c r="AR28" s="283"/>
      <c r="AS28" s="284"/>
    </row>
    <row r="29" spans="1:46" ht="27" customHeight="1">
      <c r="A29" s="274" t="s">
        <v>472</v>
      </c>
      <c r="B29" s="275"/>
      <c r="C29" s="275"/>
      <c r="D29" s="275"/>
      <c r="E29" s="275"/>
      <c r="F29" s="275"/>
      <c r="G29" s="275"/>
      <c r="H29" s="276"/>
      <c r="I29" s="313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5"/>
      <c r="V29" s="277" t="s">
        <v>258</v>
      </c>
      <c r="W29" s="278"/>
      <c r="X29" s="278"/>
      <c r="Y29" s="278"/>
      <c r="Z29" s="278"/>
      <c r="AA29" s="278"/>
      <c r="AB29" s="278"/>
      <c r="AC29" s="278"/>
      <c r="AD29" s="278"/>
      <c r="AE29" s="279"/>
      <c r="AF29" s="277" t="s">
        <v>132</v>
      </c>
      <c r="AG29" s="278"/>
      <c r="AH29" s="278"/>
      <c r="AI29" s="278"/>
      <c r="AJ29" s="278"/>
      <c r="AK29" s="278"/>
      <c r="AL29" s="279"/>
      <c r="AM29" s="282">
        <f>VLOOKUP(AF29,Цены!$A$5:$I$212,9,0)</f>
        <v>4083.6</v>
      </c>
      <c r="AN29" s="283"/>
      <c r="AO29" s="283"/>
      <c r="AP29" s="283"/>
      <c r="AQ29" s="283"/>
      <c r="AR29" s="283"/>
      <c r="AS29" s="284"/>
    </row>
    <row r="30" spans="1:46" ht="27" customHeight="1">
      <c r="A30" s="274" t="s">
        <v>472</v>
      </c>
      <c r="B30" s="275"/>
      <c r="C30" s="275"/>
      <c r="D30" s="275"/>
      <c r="E30" s="275"/>
      <c r="F30" s="275"/>
      <c r="G30" s="275"/>
      <c r="H30" s="276"/>
      <c r="I30" s="310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2"/>
      <c r="V30" s="277" t="s">
        <v>259</v>
      </c>
      <c r="W30" s="278"/>
      <c r="X30" s="278"/>
      <c r="Y30" s="278"/>
      <c r="Z30" s="278"/>
      <c r="AA30" s="278"/>
      <c r="AB30" s="278"/>
      <c r="AC30" s="278"/>
      <c r="AD30" s="278"/>
      <c r="AE30" s="279"/>
      <c r="AF30" s="277" t="s">
        <v>133</v>
      </c>
      <c r="AG30" s="278"/>
      <c r="AH30" s="278"/>
      <c r="AI30" s="278"/>
      <c r="AJ30" s="278"/>
      <c r="AK30" s="278"/>
      <c r="AL30" s="279"/>
      <c r="AM30" s="282">
        <f>VLOOKUP(AF30,Цены!$A$5:$I$212,9,0)</f>
        <v>4490.3999999999996</v>
      </c>
      <c r="AN30" s="283"/>
      <c r="AO30" s="283"/>
      <c r="AP30" s="283"/>
      <c r="AQ30" s="283"/>
      <c r="AR30" s="283"/>
      <c r="AS30" s="284"/>
    </row>
    <row r="31" spans="1:46" ht="27" customHeight="1">
      <c r="A31" s="274" t="s">
        <v>473</v>
      </c>
      <c r="B31" s="275"/>
      <c r="C31" s="275"/>
      <c r="D31" s="275"/>
      <c r="E31" s="275"/>
      <c r="F31" s="275"/>
      <c r="G31" s="275"/>
      <c r="H31" s="276"/>
      <c r="I31" s="307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9"/>
      <c r="V31" s="277" t="s">
        <v>251</v>
      </c>
      <c r="W31" s="278"/>
      <c r="X31" s="278"/>
      <c r="Y31" s="278"/>
      <c r="Z31" s="278"/>
      <c r="AA31" s="278"/>
      <c r="AB31" s="278"/>
      <c r="AC31" s="278"/>
      <c r="AD31" s="278"/>
      <c r="AE31" s="279"/>
      <c r="AF31" s="277" t="s">
        <v>125</v>
      </c>
      <c r="AG31" s="278"/>
      <c r="AH31" s="278"/>
      <c r="AI31" s="278"/>
      <c r="AJ31" s="278"/>
      <c r="AK31" s="278"/>
      <c r="AL31" s="279"/>
      <c r="AM31" s="282">
        <f>VLOOKUP(AF31,Цены!$A$5:$I$212,9,0)</f>
        <v>2600.4</v>
      </c>
      <c r="AN31" s="283"/>
      <c r="AO31" s="283"/>
      <c r="AP31" s="283"/>
      <c r="AQ31" s="283"/>
      <c r="AR31" s="283"/>
      <c r="AS31" s="284"/>
    </row>
    <row r="32" spans="1:46" ht="27" customHeight="1">
      <c r="A32" s="274" t="s">
        <v>473</v>
      </c>
      <c r="B32" s="275"/>
      <c r="C32" s="275"/>
      <c r="D32" s="275"/>
      <c r="E32" s="275"/>
      <c r="F32" s="275"/>
      <c r="G32" s="275"/>
      <c r="H32" s="276"/>
      <c r="I32" s="313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5"/>
      <c r="V32" s="277" t="s">
        <v>253</v>
      </c>
      <c r="W32" s="278"/>
      <c r="X32" s="278"/>
      <c r="Y32" s="278"/>
      <c r="Z32" s="278"/>
      <c r="AA32" s="278"/>
      <c r="AB32" s="278"/>
      <c r="AC32" s="278"/>
      <c r="AD32" s="278"/>
      <c r="AE32" s="279"/>
      <c r="AF32" s="277" t="s">
        <v>126</v>
      </c>
      <c r="AG32" s="278"/>
      <c r="AH32" s="278"/>
      <c r="AI32" s="278"/>
      <c r="AJ32" s="278"/>
      <c r="AK32" s="278"/>
      <c r="AL32" s="279"/>
      <c r="AM32" s="282">
        <f>VLOOKUP(AF32,Цены!$A$5:$I$212,9,0)</f>
        <v>2779.2</v>
      </c>
      <c r="AN32" s="283"/>
      <c r="AO32" s="283"/>
      <c r="AP32" s="283"/>
      <c r="AQ32" s="283"/>
      <c r="AR32" s="283"/>
      <c r="AS32" s="284"/>
    </row>
    <row r="33" spans="1:45" ht="27" customHeight="1">
      <c r="A33" s="274" t="s">
        <v>473</v>
      </c>
      <c r="B33" s="275"/>
      <c r="C33" s="275"/>
      <c r="D33" s="275"/>
      <c r="E33" s="275"/>
      <c r="F33" s="275"/>
      <c r="G33" s="275"/>
      <c r="H33" s="276"/>
      <c r="I33" s="310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2"/>
      <c r="V33" s="277" t="s">
        <v>255</v>
      </c>
      <c r="W33" s="278"/>
      <c r="X33" s="278"/>
      <c r="Y33" s="278"/>
      <c r="Z33" s="278"/>
      <c r="AA33" s="278"/>
      <c r="AB33" s="278"/>
      <c r="AC33" s="278"/>
      <c r="AD33" s="278"/>
      <c r="AE33" s="279"/>
      <c r="AF33" s="277" t="s">
        <v>127</v>
      </c>
      <c r="AG33" s="278"/>
      <c r="AH33" s="278"/>
      <c r="AI33" s="278"/>
      <c r="AJ33" s="278"/>
      <c r="AK33" s="278"/>
      <c r="AL33" s="279"/>
      <c r="AM33" s="282">
        <f>VLOOKUP(AF33,Цены!$A$5:$I$212,9,0)</f>
        <v>2967.6</v>
      </c>
      <c r="AN33" s="283"/>
      <c r="AO33" s="283"/>
      <c r="AP33" s="283"/>
      <c r="AQ33" s="283"/>
      <c r="AR33" s="283"/>
      <c r="AS33" s="284"/>
    </row>
    <row r="34" spans="1:45" ht="79.5" customHeight="1">
      <c r="A34" s="274" t="s">
        <v>474</v>
      </c>
      <c r="B34" s="275"/>
      <c r="C34" s="275"/>
      <c r="D34" s="275"/>
      <c r="E34" s="275"/>
      <c r="F34" s="275"/>
      <c r="G34" s="275"/>
      <c r="H34" s="276"/>
      <c r="I34" s="277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9"/>
      <c r="V34" s="277" t="s">
        <v>261</v>
      </c>
      <c r="W34" s="278"/>
      <c r="X34" s="278"/>
      <c r="Y34" s="278"/>
      <c r="Z34" s="278"/>
      <c r="AA34" s="278"/>
      <c r="AB34" s="278"/>
      <c r="AC34" s="278"/>
      <c r="AD34" s="278"/>
      <c r="AE34" s="279"/>
      <c r="AF34" s="277" t="s">
        <v>138</v>
      </c>
      <c r="AG34" s="278"/>
      <c r="AH34" s="278"/>
      <c r="AI34" s="278"/>
      <c r="AJ34" s="278"/>
      <c r="AK34" s="278"/>
      <c r="AL34" s="279"/>
      <c r="AM34" s="282">
        <f>VLOOKUP(AF34,Цены!$A$5:$I$212,9,0)</f>
        <v>1183.2</v>
      </c>
      <c r="AN34" s="283"/>
      <c r="AO34" s="283"/>
      <c r="AP34" s="283"/>
      <c r="AQ34" s="283"/>
      <c r="AR34" s="283"/>
      <c r="AS34" s="284"/>
    </row>
    <row r="35" spans="1:45" ht="79.5" customHeight="1">
      <c r="A35" s="274" t="s">
        <v>475</v>
      </c>
      <c r="B35" s="275"/>
      <c r="C35" s="275"/>
      <c r="D35" s="275"/>
      <c r="E35" s="275"/>
      <c r="F35" s="275"/>
      <c r="G35" s="275"/>
      <c r="H35" s="276"/>
      <c r="I35" s="277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9"/>
      <c r="V35" s="277" t="s">
        <v>263</v>
      </c>
      <c r="W35" s="278"/>
      <c r="X35" s="278"/>
      <c r="Y35" s="278"/>
      <c r="Z35" s="278"/>
      <c r="AA35" s="278"/>
      <c r="AB35" s="278"/>
      <c r="AC35" s="278"/>
      <c r="AD35" s="278"/>
      <c r="AE35" s="279"/>
      <c r="AF35" s="277" t="s">
        <v>139</v>
      </c>
      <c r="AG35" s="278"/>
      <c r="AH35" s="278"/>
      <c r="AI35" s="278"/>
      <c r="AJ35" s="278"/>
      <c r="AK35" s="278"/>
      <c r="AL35" s="279"/>
      <c r="AM35" s="282">
        <f>VLOOKUP(AF35,Цены!$A$5:$I$212,9,0)</f>
        <v>1183.2</v>
      </c>
      <c r="AN35" s="283"/>
      <c r="AO35" s="283"/>
      <c r="AP35" s="283"/>
      <c r="AQ35" s="283"/>
      <c r="AR35" s="283"/>
      <c r="AS35" s="284"/>
    </row>
    <row r="36" spans="1:45" ht="79.5" customHeight="1">
      <c r="A36" s="274" t="s">
        <v>476</v>
      </c>
      <c r="B36" s="275"/>
      <c r="C36" s="275"/>
      <c r="D36" s="275"/>
      <c r="E36" s="275"/>
      <c r="F36" s="275"/>
      <c r="G36" s="275"/>
      <c r="H36" s="276"/>
      <c r="I36" s="277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9"/>
      <c r="V36" s="277" t="s">
        <v>263</v>
      </c>
      <c r="W36" s="278"/>
      <c r="X36" s="278"/>
      <c r="Y36" s="278"/>
      <c r="Z36" s="278"/>
      <c r="AA36" s="278"/>
      <c r="AB36" s="278"/>
      <c r="AC36" s="278"/>
      <c r="AD36" s="278"/>
      <c r="AE36" s="279"/>
      <c r="AF36" s="277" t="s">
        <v>140</v>
      </c>
      <c r="AG36" s="278"/>
      <c r="AH36" s="278"/>
      <c r="AI36" s="278"/>
      <c r="AJ36" s="278"/>
      <c r="AK36" s="278"/>
      <c r="AL36" s="279"/>
      <c r="AM36" s="282">
        <f>VLOOKUP(AF36,Цены!$A$5:$I$212,9,0)</f>
        <v>676.8</v>
      </c>
      <c r="AN36" s="283"/>
      <c r="AO36" s="283"/>
      <c r="AP36" s="283"/>
      <c r="AQ36" s="283"/>
      <c r="AR36" s="283"/>
      <c r="AS36" s="284"/>
    </row>
    <row r="37" spans="1:45" ht="39.75" customHeight="1">
      <c r="A37" s="274" t="s">
        <v>477</v>
      </c>
      <c r="B37" s="275"/>
      <c r="C37" s="275"/>
      <c r="D37" s="275"/>
      <c r="E37" s="275"/>
      <c r="F37" s="275"/>
      <c r="G37" s="275"/>
      <c r="H37" s="276"/>
      <c r="I37" s="307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9"/>
      <c r="V37" s="277" t="s">
        <v>266</v>
      </c>
      <c r="W37" s="278"/>
      <c r="X37" s="278"/>
      <c r="Y37" s="278"/>
      <c r="Z37" s="278"/>
      <c r="AA37" s="278"/>
      <c r="AB37" s="278"/>
      <c r="AC37" s="278"/>
      <c r="AD37" s="278"/>
      <c r="AE37" s="279"/>
      <c r="AF37" s="277" t="s">
        <v>141</v>
      </c>
      <c r="AG37" s="278"/>
      <c r="AH37" s="278"/>
      <c r="AI37" s="278"/>
      <c r="AJ37" s="278"/>
      <c r="AK37" s="278"/>
      <c r="AL37" s="279"/>
      <c r="AM37" s="282">
        <f>VLOOKUP(AF37,Цены!$A$5:$I$212,9,0)</f>
        <v>2967.6</v>
      </c>
      <c r="AN37" s="283"/>
      <c r="AO37" s="283"/>
      <c r="AP37" s="283"/>
      <c r="AQ37" s="283"/>
      <c r="AR37" s="283"/>
      <c r="AS37" s="284"/>
    </row>
    <row r="38" spans="1:45" ht="39.75" customHeight="1">
      <c r="A38" s="274" t="s">
        <v>477</v>
      </c>
      <c r="B38" s="275"/>
      <c r="C38" s="275"/>
      <c r="D38" s="275"/>
      <c r="E38" s="275"/>
      <c r="F38" s="275"/>
      <c r="G38" s="275"/>
      <c r="H38" s="276"/>
      <c r="I38" s="313"/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5"/>
      <c r="V38" s="277" t="s">
        <v>267</v>
      </c>
      <c r="W38" s="278"/>
      <c r="X38" s="278"/>
      <c r="Y38" s="278"/>
      <c r="Z38" s="278"/>
      <c r="AA38" s="278"/>
      <c r="AB38" s="278"/>
      <c r="AC38" s="278"/>
      <c r="AD38" s="278"/>
      <c r="AE38" s="279"/>
      <c r="AF38" s="277" t="s">
        <v>142</v>
      </c>
      <c r="AG38" s="278"/>
      <c r="AH38" s="278"/>
      <c r="AI38" s="278"/>
      <c r="AJ38" s="278"/>
      <c r="AK38" s="278"/>
      <c r="AL38" s="279"/>
      <c r="AM38" s="282">
        <f>VLOOKUP(AF38,Цены!$A$5:$I$212,9,0)</f>
        <v>3561.6</v>
      </c>
      <c r="AN38" s="283"/>
      <c r="AO38" s="283"/>
      <c r="AP38" s="283"/>
      <c r="AQ38" s="283"/>
      <c r="AR38" s="283"/>
      <c r="AS38" s="284"/>
    </row>
    <row r="39" spans="1:45" ht="39.75" customHeight="1">
      <c r="A39" s="274" t="s">
        <v>477</v>
      </c>
      <c r="B39" s="275"/>
      <c r="C39" s="275"/>
      <c r="D39" s="275"/>
      <c r="E39" s="275"/>
      <c r="F39" s="275"/>
      <c r="G39" s="275"/>
      <c r="H39" s="276"/>
      <c r="I39" s="310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2"/>
      <c r="V39" s="277" t="s">
        <v>268</v>
      </c>
      <c r="W39" s="278"/>
      <c r="X39" s="278"/>
      <c r="Y39" s="278"/>
      <c r="Z39" s="278"/>
      <c r="AA39" s="278"/>
      <c r="AB39" s="278"/>
      <c r="AC39" s="278"/>
      <c r="AD39" s="278"/>
      <c r="AE39" s="279"/>
      <c r="AF39" s="277" t="s">
        <v>143</v>
      </c>
      <c r="AG39" s="278"/>
      <c r="AH39" s="278"/>
      <c r="AI39" s="278"/>
      <c r="AJ39" s="278"/>
      <c r="AK39" s="278"/>
      <c r="AL39" s="279"/>
      <c r="AM39" s="282">
        <f>VLOOKUP(AF39,Цены!$A$5:$I$212,9,0)</f>
        <v>4153.2</v>
      </c>
      <c r="AN39" s="283"/>
      <c r="AO39" s="283"/>
      <c r="AP39" s="283"/>
      <c r="AQ39" s="283"/>
      <c r="AR39" s="283"/>
      <c r="AS39" s="284"/>
    </row>
    <row r="40" spans="1:45" ht="39.75" customHeight="1">
      <c r="A40" s="274" t="s">
        <v>478</v>
      </c>
      <c r="B40" s="275"/>
      <c r="C40" s="275"/>
      <c r="D40" s="275"/>
      <c r="E40" s="275"/>
      <c r="F40" s="275"/>
      <c r="G40" s="275"/>
      <c r="H40" s="276"/>
      <c r="I40" s="307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9"/>
      <c r="V40" s="277" t="s">
        <v>260</v>
      </c>
      <c r="W40" s="278"/>
      <c r="X40" s="278"/>
      <c r="Y40" s="278"/>
      <c r="Z40" s="278"/>
      <c r="AA40" s="278"/>
      <c r="AB40" s="278"/>
      <c r="AC40" s="278"/>
      <c r="AD40" s="278"/>
      <c r="AE40" s="279"/>
      <c r="AF40" s="277" t="s">
        <v>134</v>
      </c>
      <c r="AG40" s="278"/>
      <c r="AH40" s="278"/>
      <c r="AI40" s="278"/>
      <c r="AJ40" s="278"/>
      <c r="AK40" s="278"/>
      <c r="AL40" s="279"/>
      <c r="AM40" s="282">
        <f>VLOOKUP(AF40,Цены!$A$5:$I$212,9,0)</f>
        <v>3669.6</v>
      </c>
      <c r="AN40" s="283"/>
      <c r="AO40" s="283"/>
      <c r="AP40" s="283"/>
      <c r="AQ40" s="283"/>
      <c r="AR40" s="283"/>
      <c r="AS40" s="284"/>
    </row>
    <row r="41" spans="1:45" ht="39.75" customHeight="1">
      <c r="A41" s="274" t="s">
        <v>479</v>
      </c>
      <c r="B41" s="275"/>
      <c r="C41" s="275"/>
      <c r="D41" s="275"/>
      <c r="E41" s="275"/>
      <c r="F41" s="275"/>
      <c r="G41" s="275"/>
      <c r="H41" s="276"/>
      <c r="I41" s="310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2"/>
      <c r="V41" s="277" t="s">
        <v>262</v>
      </c>
      <c r="W41" s="278"/>
      <c r="X41" s="278"/>
      <c r="Y41" s="278"/>
      <c r="Z41" s="278"/>
      <c r="AA41" s="278"/>
      <c r="AB41" s="278"/>
      <c r="AC41" s="278"/>
      <c r="AD41" s="278"/>
      <c r="AE41" s="279"/>
      <c r="AF41" s="277" t="s">
        <v>135</v>
      </c>
      <c r="AG41" s="278"/>
      <c r="AH41" s="278"/>
      <c r="AI41" s="278"/>
      <c r="AJ41" s="278"/>
      <c r="AK41" s="278"/>
      <c r="AL41" s="279"/>
      <c r="AM41" s="282">
        <f>VLOOKUP(AF41,Цены!$A$5:$I$212,9,0)</f>
        <v>459.59999999999997</v>
      </c>
      <c r="AN41" s="283"/>
      <c r="AO41" s="283"/>
      <c r="AP41" s="283"/>
      <c r="AQ41" s="283"/>
      <c r="AR41" s="283"/>
      <c r="AS41" s="284"/>
    </row>
    <row r="42" spans="1:45" ht="133.5" customHeight="1">
      <c r="A42" s="274" t="s">
        <v>480</v>
      </c>
      <c r="B42" s="275"/>
      <c r="C42" s="275"/>
      <c r="D42" s="275"/>
      <c r="E42" s="275"/>
      <c r="F42" s="275"/>
      <c r="G42" s="275"/>
      <c r="H42" s="276"/>
      <c r="I42" s="277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9"/>
      <c r="V42" s="277" t="s">
        <v>264</v>
      </c>
      <c r="W42" s="278"/>
      <c r="X42" s="278"/>
      <c r="Y42" s="278"/>
      <c r="Z42" s="278"/>
      <c r="AA42" s="278"/>
      <c r="AB42" s="278"/>
      <c r="AC42" s="278"/>
      <c r="AD42" s="278"/>
      <c r="AE42" s="279"/>
      <c r="AF42" s="277" t="s">
        <v>136</v>
      </c>
      <c r="AG42" s="278"/>
      <c r="AH42" s="278"/>
      <c r="AI42" s="278"/>
      <c r="AJ42" s="278"/>
      <c r="AK42" s="278"/>
      <c r="AL42" s="279"/>
      <c r="AM42" s="282">
        <f>VLOOKUP(AF42,Цены!$A$5:$I$212,9,0)</f>
        <v>3163.2</v>
      </c>
      <c r="AN42" s="283"/>
      <c r="AO42" s="283"/>
      <c r="AP42" s="283"/>
      <c r="AQ42" s="283"/>
      <c r="AR42" s="283"/>
      <c r="AS42" s="284"/>
    </row>
    <row r="43" spans="1:45" ht="120" customHeight="1">
      <c r="A43" s="274" t="s">
        <v>481</v>
      </c>
      <c r="B43" s="275"/>
      <c r="C43" s="275"/>
      <c r="D43" s="275"/>
      <c r="E43" s="275"/>
      <c r="F43" s="275"/>
      <c r="G43" s="275"/>
      <c r="H43" s="276"/>
      <c r="I43" s="277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9"/>
      <c r="V43" s="277" t="s">
        <v>265</v>
      </c>
      <c r="W43" s="278"/>
      <c r="X43" s="278"/>
      <c r="Y43" s="278"/>
      <c r="Z43" s="278"/>
      <c r="AA43" s="278"/>
      <c r="AB43" s="278"/>
      <c r="AC43" s="278"/>
      <c r="AD43" s="278"/>
      <c r="AE43" s="279"/>
      <c r="AF43" s="277" t="s">
        <v>137</v>
      </c>
      <c r="AG43" s="278"/>
      <c r="AH43" s="278"/>
      <c r="AI43" s="278"/>
      <c r="AJ43" s="278"/>
      <c r="AK43" s="278"/>
      <c r="AL43" s="279"/>
      <c r="AM43" s="282">
        <f>VLOOKUP(AF43,Цены!$A$5:$I$212,9,0)</f>
        <v>1462.8</v>
      </c>
      <c r="AN43" s="283"/>
      <c r="AO43" s="283"/>
      <c r="AP43" s="283"/>
      <c r="AQ43" s="283"/>
      <c r="AR43" s="283"/>
      <c r="AS43" s="284"/>
    </row>
    <row r="44" spans="1:45" ht="27" customHeight="1"/>
    <row r="45" spans="1:45" ht="27" customHeight="1"/>
    <row r="46" spans="1:45" ht="27" customHeight="1"/>
    <row r="47" spans="1:45" ht="27" customHeight="1"/>
    <row r="48" spans="1:45" ht="27" customHeight="1"/>
    <row r="49" ht="27" customHeight="1"/>
    <row r="50" ht="27" customHeight="1"/>
    <row r="51" ht="27" customHeight="1"/>
    <row r="52" ht="27" customHeight="1"/>
  </sheetData>
  <mergeCells count="147">
    <mergeCell ref="AM23:AS23"/>
    <mergeCell ref="A22:H22"/>
    <mergeCell ref="V22:AE22"/>
    <mergeCell ref="AF22:AL22"/>
    <mergeCell ref="AM22:AS22"/>
    <mergeCell ref="A1:AS2"/>
    <mergeCell ref="A3:AS3"/>
    <mergeCell ref="W4:AD6"/>
    <mergeCell ref="AE4:AK6"/>
    <mergeCell ref="AL4:AS6"/>
    <mergeCell ref="P7:V7"/>
    <mergeCell ref="W7:AD7"/>
    <mergeCell ref="AE7:AK7"/>
    <mergeCell ref="AL7:AS7"/>
    <mergeCell ref="A4:G6"/>
    <mergeCell ref="A7:G7"/>
    <mergeCell ref="H4:O6"/>
    <mergeCell ref="H7:O7"/>
    <mergeCell ref="P4:V6"/>
    <mergeCell ref="A9:E11"/>
    <mergeCell ref="F9:J11"/>
    <mergeCell ref="K9:O11"/>
    <mergeCell ref="P9:T11"/>
    <mergeCell ref="U9:Y11"/>
    <mergeCell ref="AF27:AL27"/>
    <mergeCell ref="AM27:AS27"/>
    <mergeCell ref="I25:U27"/>
    <mergeCell ref="A26:H26"/>
    <mergeCell ref="V26:AE26"/>
    <mergeCell ref="AF26:AL26"/>
    <mergeCell ref="AM26:AS26"/>
    <mergeCell ref="A19:H20"/>
    <mergeCell ref="I19:U20"/>
    <mergeCell ref="V19:AE20"/>
    <mergeCell ref="AF19:AL20"/>
    <mergeCell ref="A25:H25"/>
    <mergeCell ref="V25:AE25"/>
    <mergeCell ref="AF25:AL25"/>
    <mergeCell ref="AM19:AS20"/>
    <mergeCell ref="AM25:AS25"/>
    <mergeCell ref="A24:H24"/>
    <mergeCell ref="V24:AE24"/>
    <mergeCell ref="AF24:AL24"/>
    <mergeCell ref="AM24:AS24"/>
    <mergeCell ref="I22:U24"/>
    <mergeCell ref="A23:H23"/>
    <mergeCell ref="V23:AE23"/>
    <mergeCell ref="AF23:AL23"/>
    <mergeCell ref="AM30:AS30"/>
    <mergeCell ref="I28:U30"/>
    <mergeCell ref="A29:H29"/>
    <mergeCell ref="V29:AE29"/>
    <mergeCell ref="AF29:AL29"/>
    <mergeCell ref="AM29:AS29"/>
    <mergeCell ref="A28:H28"/>
    <mergeCell ref="V28:AE28"/>
    <mergeCell ref="AF28:AL28"/>
    <mergeCell ref="AM28:AS28"/>
    <mergeCell ref="A30:H30"/>
    <mergeCell ref="V30:AE30"/>
    <mergeCell ref="AF30:AL30"/>
    <mergeCell ref="AM33:AS33"/>
    <mergeCell ref="I31:U33"/>
    <mergeCell ref="A32:H32"/>
    <mergeCell ref="V32:AE32"/>
    <mergeCell ref="AF32:AL32"/>
    <mergeCell ref="AM32:AS32"/>
    <mergeCell ref="A31:H31"/>
    <mergeCell ref="V31:AE31"/>
    <mergeCell ref="AF31:AL31"/>
    <mergeCell ref="AM31:AS31"/>
    <mergeCell ref="A33:H33"/>
    <mergeCell ref="V33:AE33"/>
    <mergeCell ref="AF33:AL33"/>
    <mergeCell ref="AM36:AS36"/>
    <mergeCell ref="A35:H35"/>
    <mergeCell ref="I35:U35"/>
    <mergeCell ref="V35:AE35"/>
    <mergeCell ref="AF35:AL35"/>
    <mergeCell ref="AM35:AS35"/>
    <mergeCell ref="A34:H34"/>
    <mergeCell ref="I34:U34"/>
    <mergeCell ref="V34:AE34"/>
    <mergeCell ref="AF34:AL34"/>
    <mergeCell ref="AM34:AS34"/>
    <mergeCell ref="A36:H36"/>
    <mergeCell ref="I36:U36"/>
    <mergeCell ref="V36:AE36"/>
    <mergeCell ref="AF36:AL36"/>
    <mergeCell ref="V38:AE38"/>
    <mergeCell ref="AF38:AL38"/>
    <mergeCell ref="AM38:AS38"/>
    <mergeCell ref="A37:H37"/>
    <mergeCell ref="V37:AE37"/>
    <mergeCell ref="AF37:AL37"/>
    <mergeCell ref="AM37:AS37"/>
    <mergeCell ref="A39:H39"/>
    <mergeCell ref="V39:AE39"/>
    <mergeCell ref="AF39:AL39"/>
    <mergeCell ref="F12:J12"/>
    <mergeCell ref="K12:O12"/>
    <mergeCell ref="AM43:AS43"/>
    <mergeCell ref="A42:H42"/>
    <mergeCell ref="I42:U42"/>
    <mergeCell ref="V42:AE42"/>
    <mergeCell ref="AF42:AL42"/>
    <mergeCell ref="AM42:AS42"/>
    <mergeCell ref="A41:H41"/>
    <mergeCell ref="V41:AE41"/>
    <mergeCell ref="AF41:AL41"/>
    <mergeCell ref="AM41:AS41"/>
    <mergeCell ref="I40:U41"/>
    <mergeCell ref="A40:H40"/>
    <mergeCell ref="V40:AE40"/>
    <mergeCell ref="AF40:AL40"/>
    <mergeCell ref="AM40:AS40"/>
    <mergeCell ref="A43:H43"/>
    <mergeCell ref="I43:U43"/>
    <mergeCell ref="V43:AE43"/>
    <mergeCell ref="AF43:AL43"/>
    <mergeCell ref="AM39:AS39"/>
    <mergeCell ref="I37:U39"/>
    <mergeCell ref="A38:H38"/>
    <mergeCell ref="P12:T12"/>
    <mergeCell ref="U12:Y12"/>
    <mergeCell ref="A27:H27"/>
    <mergeCell ref="V27:AE27"/>
    <mergeCell ref="A18:AS18"/>
    <mergeCell ref="A21:H21"/>
    <mergeCell ref="V21:AE21"/>
    <mergeCell ref="AF21:AL21"/>
    <mergeCell ref="AM21:AS21"/>
    <mergeCell ref="I21:U21"/>
    <mergeCell ref="A17:E17"/>
    <mergeCell ref="F17:J17"/>
    <mergeCell ref="K17:O17"/>
    <mergeCell ref="P17:T17"/>
    <mergeCell ref="U17:Y17"/>
    <mergeCell ref="Z8:AS17"/>
    <mergeCell ref="A13:Y13"/>
    <mergeCell ref="A14:E16"/>
    <mergeCell ref="F14:J16"/>
    <mergeCell ref="K14:O16"/>
    <mergeCell ref="P14:T16"/>
    <mergeCell ref="U14:Y16"/>
    <mergeCell ref="A8:Y8"/>
    <mergeCell ref="A12:E12"/>
  </mergeCells>
  <pageMargins left="0.7" right="0.7" top="0.75" bottom="0.75" header="0.3" footer="0.3"/>
  <pageSetup paperSize="9"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87"/>
  <sheetViews>
    <sheetView workbookViewId="0">
      <selection activeCell="E4" sqref="E4"/>
    </sheetView>
  </sheetViews>
  <sheetFormatPr defaultRowHeight="15"/>
  <cols>
    <col min="1" max="1" width="33.28515625" style="67" customWidth="1"/>
    <col min="2" max="2" width="44.28515625" style="67" customWidth="1"/>
    <col min="3" max="3" width="16.140625" style="68" customWidth="1"/>
    <col min="4" max="4" width="34.85546875" style="55" customWidth="1"/>
    <col min="5" max="5" width="13.42578125" style="69" customWidth="1"/>
    <col min="6" max="6" width="8.140625" style="54" hidden="1" customWidth="1"/>
    <col min="7" max="7" width="10" style="54" hidden="1" customWidth="1"/>
    <col min="8" max="8" width="10.85546875" style="54" hidden="1" customWidth="1"/>
    <col min="9" max="256" width="9.140625" style="55"/>
    <col min="257" max="257" width="33.28515625" style="55" customWidth="1"/>
    <col min="258" max="258" width="44.28515625" style="55" customWidth="1"/>
    <col min="259" max="259" width="16.140625" style="55" customWidth="1"/>
    <col min="260" max="260" width="34.85546875" style="55" customWidth="1"/>
    <col min="261" max="261" width="7.28515625" style="55" bestFit="1" customWidth="1"/>
    <col min="262" max="264" width="0" style="55" hidden="1" customWidth="1"/>
    <col min="265" max="512" width="9.140625" style="55"/>
    <col min="513" max="513" width="33.28515625" style="55" customWidth="1"/>
    <col min="514" max="514" width="44.28515625" style="55" customWidth="1"/>
    <col min="515" max="515" width="16.140625" style="55" customWidth="1"/>
    <col min="516" max="516" width="34.85546875" style="55" customWidth="1"/>
    <col min="517" max="517" width="7.28515625" style="55" bestFit="1" customWidth="1"/>
    <col min="518" max="520" width="0" style="55" hidden="1" customWidth="1"/>
    <col min="521" max="768" width="9.140625" style="55"/>
    <col min="769" max="769" width="33.28515625" style="55" customWidth="1"/>
    <col min="770" max="770" width="44.28515625" style="55" customWidth="1"/>
    <col min="771" max="771" width="16.140625" style="55" customWidth="1"/>
    <col min="772" max="772" width="34.85546875" style="55" customWidth="1"/>
    <col min="773" max="773" width="7.28515625" style="55" bestFit="1" customWidth="1"/>
    <col min="774" max="776" width="0" style="55" hidden="1" customWidth="1"/>
    <col min="777" max="1024" width="9.140625" style="55"/>
    <col min="1025" max="1025" width="33.28515625" style="55" customWidth="1"/>
    <col min="1026" max="1026" width="44.28515625" style="55" customWidth="1"/>
    <col min="1027" max="1027" width="16.140625" style="55" customWidth="1"/>
    <col min="1028" max="1028" width="34.85546875" style="55" customWidth="1"/>
    <col min="1029" max="1029" width="7.28515625" style="55" bestFit="1" customWidth="1"/>
    <col min="1030" max="1032" width="0" style="55" hidden="1" customWidth="1"/>
    <col min="1033" max="1280" width="9.140625" style="55"/>
    <col min="1281" max="1281" width="33.28515625" style="55" customWidth="1"/>
    <col min="1282" max="1282" width="44.28515625" style="55" customWidth="1"/>
    <col min="1283" max="1283" width="16.140625" style="55" customWidth="1"/>
    <col min="1284" max="1284" width="34.85546875" style="55" customWidth="1"/>
    <col min="1285" max="1285" width="7.28515625" style="55" bestFit="1" customWidth="1"/>
    <col min="1286" max="1288" width="0" style="55" hidden="1" customWidth="1"/>
    <col min="1289" max="1536" width="9.140625" style="55"/>
    <col min="1537" max="1537" width="33.28515625" style="55" customWidth="1"/>
    <col min="1538" max="1538" width="44.28515625" style="55" customWidth="1"/>
    <col min="1539" max="1539" width="16.140625" style="55" customWidth="1"/>
    <col min="1540" max="1540" width="34.85546875" style="55" customWidth="1"/>
    <col min="1541" max="1541" width="7.28515625" style="55" bestFit="1" customWidth="1"/>
    <col min="1542" max="1544" width="0" style="55" hidden="1" customWidth="1"/>
    <col min="1545" max="1792" width="9.140625" style="55"/>
    <col min="1793" max="1793" width="33.28515625" style="55" customWidth="1"/>
    <col min="1794" max="1794" width="44.28515625" style="55" customWidth="1"/>
    <col min="1795" max="1795" width="16.140625" style="55" customWidth="1"/>
    <col min="1796" max="1796" width="34.85546875" style="55" customWidth="1"/>
    <col min="1797" max="1797" width="7.28515625" style="55" bestFit="1" customWidth="1"/>
    <col min="1798" max="1800" width="0" style="55" hidden="1" customWidth="1"/>
    <col min="1801" max="2048" width="9.140625" style="55"/>
    <col min="2049" max="2049" width="33.28515625" style="55" customWidth="1"/>
    <col min="2050" max="2050" width="44.28515625" style="55" customWidth="1"/>
    <col min="2051" max="2051" width="16.140625" style="55" customWidth="1"/>
    <col min="2052" max="2052" width="34.85546875" style="55" customWidth="1"/>
    <col min="2053" max="2053" width="7.28515625" style="55" bestFit="1" customWidth="1"/>
    <col min="2054" max="2056" width="0" style="55" hidden="1" customWidth="1"/>
    <col min="2057" max="2304" width="9.140625" style="55"/>
    <col min="2305" max="2305" width="33.28515625" style="55" customWidth="1"/>
    <col min="2306" max="2306" width="44.28515625" style="55" customWidth="1"/>
    <col min="2307" max="2307" width="16.140625" style="55" customWidth="1"/>
    <col min="2308" max="2308" width="34.85546875" style="55" customWidth="1"/>
    <col min="2309" max="2309" width="7.28515625" style="55" bestFit="1" customWidth="1"/>
    <col min="2310" max="2312" width="0" style="55" hidden="1" customWidth="1"/>
    <col min="2313" max="2560" width="9.140625" style="55"/>
    <col min="2561" max="2561" width="33.28515625" style="55" customWidth="1"/>
    <col min="2562" max="2562" width="44.28515625" style="55" customWidth="1"/>
    <col min="2563" max="2563" width="16.140625" style="55" customWidth="1"/>
    <col min="2564" max="2564" width="34.85546875" style="55" customWidth="1"/>
    <col min="2565" max="2565" width="7.28515625" style="55" bestFit="1" customWidth="1"/>
    <col min="2566" max="2568" width="0" style="55" hidden="1" customWidth="1"/>
    <col min="2569" max="2816" width="9.140625" style="55"/>
    <col min="2817" max="2817" width="33.28515625" style="55" customWidth="1"/>
    <col min="2818" max="2818" width="44.28515625" style="55" customWidth="1"/>
    <col min="2819" max="2819" width="16.140625" style="55" customWidth="1"/>
    <col min="2820" max="2820" width="34.85546875" style="55" customWidth="1"/>
    <col min="2821" max="2821" width="7.28515625" style="55" bestFit="1" customWidth="1"/>
    <col min="2822" max="2824" width="0" style="55" hidden="1" customWidth="1"/>
    <col min="2825" max="3072" width="9.140625" style="55"/>
    <col min="3073" max="3073" width="33.28515625" style="55" customWidth="1"/>
    <col min="3074" max="3074" width="44.28515625" style="55" customWidth="1"/>
    <col min="3075" max="3075" width="16.140625" style="55" customWidth="1"/>
    <col min="3076" max="3076" width="34.85546875" style="55" customWidth="1"/>
    <col min="3077" max="3077" width="7.28515625" style="55" bestFit="1" customWidth="1"/>
    <col min="3078" max="3080" width="0" style="55" hidden="1" customWidth="1"/>
    <col min="3081" max="3328" width="9.140625" style="55"/>
    <col min="3329" max="3329" width="33.28515625" style="55" customWidth="1"/>
    <col min="3330" max="3330" width="44.28515625" style="55" customWidth="1"/>
    <col min="3331" max="3331" width="16.140625" style="55" customWidth="1"/>
    <col min="3332" max="3332" width="34.85546875" style="55" customWidth="1"/>
    <col min="3333" max="3333" width="7.28515625" style="55" bestFit="1" customWidth="1"/>
    <col min="3334" max="3336" width="0" style="55" hidden="1" customWidth="1"/>
    <col min="3337" max="3584" width="9.140625" style="55"/>
    <col min="3585" max="3585" width="33.28515625" style="55" customWidth="1"/>
    <col min="3586" max="3586" width="44.28515625" style="55" customWidth="1"/>
    <col min="3587" max="3587" width="16.140625" style="55" customWidth="1"/>
    <col min="3588" max="3588" width="34.85546875" style="55" customWidth="1"/>
    <col min="3589" max="3589" width="7.28515625" style="55" bestFit="1" customWidth="1"/>
    <col min="3590" max="3592" width="0" style="55" hidden="1" customWidth="1"/>
    <col min="3593" max="3840" width="9.140625" style="55"/>
    <col min="3841" max="3841" width="33.28515625" style="55" customWidth="1"/>
    <col min="3842" max="3842" width="44.28515625" style="55" customWidth="1"/>
    <col min="3843" max="3843" width="16.140625" style="55" customWidth="1"/>
    <col min="3844" max="3844" width="34.85546875" style="55" customWidth="1"/>
    <col min="3845" max="3845" width="7.28515625" style="55" bestFit="1" customWidth="1"/>
    <col min="3846" max="3848" width="0" style="55" hidden="1" customWidth="1"/>
    <col min="3849" max="4096" width="9.140625" style="55"/>
    <col min="4097" max="4097" width="33.28515625" style="55" customWidth="1"/>
    <col min="4098" max="4098" width="44.28515625" style="55" customWidth="1"/>
    <col min="4099" max="4099" width="16.140625" style="55" customWidth="1"/>
    <col min="4100" max="4100" width="34.85546875" style="55" customWidth="1"/>
    <col min="4101" max="4101" width="7.28515625" style="55" bestFit="1" customWidth="1"/>
    <col min="4102" max="4104" width="0" style="55" hidden="1" customWidth="1"/>
    <col min="4105" max="4352" width="9.140625" style="55"/>
    <col min="4353" max="4353" width="33.28515625" style="55" customWidth="1"/>
    <col min="4354" max="4354" width="44.28515625" style="55" customWidth="1"/>
    <col min="4355" max="4355" width="16.140625" style="55" customWidth="1"/>
    <col min="4356" max="4356" width="34.85546875" style="55" customWidth="1"/>
    <col min="4357" max="4357" width="7.28515625" style="55" bestFit="1" customWidth="1"/>
    <col min="4358" max="4360" width="0" style="55" hidden="1" customWidth="1"/>
    <col min="4361" max="4608" width="9.140625" style="55"/>
    <col min="4609" max="4609" width="33.28515625" style="55" customWidth="1"/>
    <col min="4610" max="4610" width="44.28515625" style="55" customWidth="1"/>
    <col min="4611" max="4611" width="16.140625" style="55" customWidth="1"/>
    <col min="4612" max="4612" width="34.85546875" style="55" customWidth="1"/>
    <col min="4613" max="4613" width="7.28515625" style="55" bestFit="1" customWidth="1"/>
    <col min="4614" max="4616" width="0" style="55" hidden="1" customWidth="1"/>
    <col min="4617" max="4864" width="9.140625" style="55"/>
    <col min="4865" max="4865" width="33.28515625" style="55" customWidth="1"/>
    <col min="4866" max="4866" width="44.28515625" style="55" customWidth="1"/>
    <col min="4867" max="4867" width="16.140625" style="55" customWidth="1"/>
    <col min="4868" max="4868" width="34.85546875" style="55" customWidth="1"/>
    <col min="4869" max="4869" width="7.28515625" style="55" bestFit="1" customWidth="1"/>
    <col min="4870" max="4872" width="0" style="55" hidden="1" customWidth="1"/>
    <col min="4873" max="5120" width="9.140625" style="55"/>
    <col min="5121" max="5121" width="33.28515625" style="55" customWidth="1"/>
    <col min="5122" max="5122" width="44.28515625" style="55" customWidth="1"/>
    <col min="5123" max="5123" width="16.140625" style="55" customWidth="1"/>
    <col min="5124" max="5124" width="34.85546875" style="55" customWidth="1"/>
    <col min="5125" max="5125" width="7.28515625" style="55" bestFit="1" customWidth="1"/>
    <col min="5126" max="5128" width="0" style="55" hidden="1" customWidth="1"/>
    <col min="5129" max="5376" width="9.140625" style="55"/>
    <col min="5377" max="5377" width="33.28515625" style="55" customWidth="1"/>
    <col min="5378" max="5378" width="44.28515625" style="55" customWidth="1"/>
    <col min="5379" max="5379" width="16.140625" style="55" customWidth="1"/>
    <col min="5380" max="5380" width="34.85546875" style="55" customWidth="1"/>
    <col min="5381" max="5381" width="7.28515625" style="55" bestFit="1" customWidth="1"/>
    <col min="5382" max="5384" width="0" style="55" hidden="1" customWidth="1"/>
    <col min="5385" max="5632" width="9.140625" style="55"/>
    <col min="5633" max="5633" width="33.28515625" style="55" customWidth="1"/>
    <col min="5634" max="5634" width="44.28515625" style="55" customWidth="1"/>
    <col min="5635" max="5635" width="16.140625" style="55" customWidth="1"/>
    <col min="5636" max="5636" width="34.85546875" style="55" customWidth="1"/>
    <col min="5637" max="5637" width="7.28515625" style="55" bestFit="1" customWidth="1"/>
    <col min="5638" max="5640" width="0" style="55" hidden="1" customWidth="1"/>
    <col min="5641" max="5888" width="9.140625" style="55"/>
    <col min="5889" max="5889" width="33.28515625" style="55" customWidth="1"/>
    <col min="5890" max="5890" width="44.28515625" style="55" customWidth="1"/>
    <col min="5891" max="5891" width="16.140625" style="55" customWidth="1"/>
    <col min="5892" max="5892" width="34.85546875" style="55" customWidth="1"/>
    <col min="5893" max="5893" width="7.28515625" style="55" bestFit="1" customWidth="1"/>
    <col min="5894" max="5896" width="0" style="55" hidden="1" customWidth="1"/>
    <col min="5897" max="6144" width="9.140625" style="55"/>
    <col min="6145" max="6145" width="33.28515625" style="55" customWidth="1"/>
    <col min="6146" max="6146" width="44.28515625" style="55" customWidth="1"/>
    <col min="6147" max="6147" width="16.140625" style="55" customWidth="1"/>
    <col min="6148" max="6148" width="34.85546875" style="55" customWidth="1"/>
    <col min="6149" max="6149" width="7.28515625" style="55" bestFit="1" customWidth="1"/>
    <col min="6150" max="6152" width="0" style="55" hidden="1" customWidth="1"/>
    <col min="6153" max="6400" width="9.140625" style="55"/>
    <col min="6401" max="6401" width="33.28515625" style="55" customWidth="1"/>
    <col min="6402" max="6402" width="44.28515625" style="55" customWidth="1"/>
    <col min="6403" max="6403" width="16.140625" style="55" customWidth="1"/>
    <col min="6404" max="6404" width="34.85546875" style="55" customWidth="1"/>
    <col min="6405" max="6405" width="7.28515625" style="55" bestFit="1" customWidth="1"/>
    <col min="6406" max="6408" width="0" style="55" hidden="1" customWidth="1"/>
    <col min="6409" max="6656" width="9.140625" style="55"/>
    <col min="6657" max="6657" width="33.28515625" style="55" customWidth="1"/>
    <col min="6658" max="6658" width="44.28515625" style="55" customWidth="1"/>
    <col min="6659" max="6659" width="16.140625" style="55" customWidth="1"/>
    <col min="6660" max="6660" width="34.85546875" style="55" customWidth="1"/>
    <col min="6661" max="6661" width="7.28515625" style="55" bestFit="1" customWidth="1"/>
    <col min="6662" max="6664" width="0" style="55" hidden="1" customWidth="1"/>
    <col min="6665" max="6912" width="9.140625" style="55"/>
    <col min="6913" max="6913" width="33.28515625" style="55" customWidth="1"/>
    <col min="6914" max="6914" width="44.28515625" style="55" customWidth="1"/>
    <col min="6915" max="6915" width="16.140625" style="55" customWidth="1"/>
    <col min="6916" max="6916" width="34.85546875" style="55" customWidth="1"/>
    <col min="6917" max="6917" width="7.28515625" style="55" bestFit="1" customWidth="1"/>
    <col min="6918" max="6920" width="0" style="55" hidden="1" customWidth="1"/>
    <col min="6921" max="7168" width="9.140625" style="55"/>
    <col min="7169" max="7169" width="33.28515625" style="55" customWidth="1"/>
    <col min="7170" max="7170" width="44.28515625" style="55" customWidth="1"/>
    <col min="7171" max="7171" width="16.140625" style="55" customWidth="1"/>
    <col min="7172" max="7172" width="34.85546875" style="55" customWidth="1"/>
    <col min="7173" max="7173" width="7.28515625" style="55" bestFit="1" customWidth="1"/>
    <col min="7174" max="7176" width="0" style="55" hidden="1" customWidth="1"/>
    <col min="7177" max="7424" width="9.140625" style="55"/>
    <col min="7425" max="7425" width="33.28515625" style="55" customWidth="1"/>
    <col min="7426" max="7426" width="44.28515625" style="55" customWidth="1"/>
    <col min="7427" max="7427" width="16.140625" style="55" customWidth="1"/>
    <col min="7428" max="7428" width="34.85546875" style="55" customWidth="1"/>
    <col min="7429" max="7429" width="7.28515625" style="55" bestFit="1" customWidth="1"/>
    <col min="7430" max="7432" width="0" style="55" hidden="1" customWidth="1"/>
    <col min="7433" max="7680" width="9.140625" style="55"/>
    <col min="7681" max="7681" width="33.28515625" style="55" customWidth="1"/>
    <col min="7682" max="7682" width="44.28515625" style="55" customWidth="1"/>
    <col min="7683" max="7683" width="16.140625" style="55" customWidth="1"/>
    <col min="7684" max="7684" width="34.85546875" style="55" customWidth="1"/>
    <col min="7685" max="7685" width="7.28515625" style="55" bestFit="1" customWidth="1"/>
    <col min="7686" max="7688" width="0" style="55" hidden="1" customWidth="1"/>
    <col min="7689" max="7936" width="9.140625" style="55"/>
    <col min="7937" max="7937" width="33.28515625" style="55" customWidth="1"/>
    <col min="7938" max="7938" width="44.28515625" style="55" customWidth="1"/>
    <col min="7939" max="7939" width="16.140625" style="55" customWidth="1"/>
    <col min="7940" max="7940" width="34.85546875" style="55" customWidth="1"/>
    <col min="7941" max="7941" width="7.28515625" style="55" bestFit="1" customWidth="1"/>
    <col min="7942" max="7944" width="0" style="55" hidden="1" customWidth="1"/>
    <col min="7945" max="8192" width="9.140625" style="55"/>
    <col min="8193" max="8193" width="33.28515625" style="55" customWidth="1"/>
    <col min="8194" max="8194" width="44.28515625" style="55" customWidth="1"/>
    <col min="8195" max="8195" width="16.140625" style="55" customWidth="1"/>
    <col min="8196" max="8196" width="34.85546875" style="55" customWidth="1"/>
    <col min="8197" max="8197" width="7.28515625" style="55" bestFit="1" customWidth="1"/>
    <col min="8198" max="8200" width="0" style="55" hidden="1" customWidth="1"/>
    <col min="8201" max="8448" width="9.140625" style="55"/>
    <col min="8449" max="8449" width="33.28515625" style="55" customWidth="1"/>
    <col min="8450" max="8450" width="44.28515625" style="55" customWidth="1"/>
    <col min="8451" max="8451" width="16.140625" style="55" customWidth="1"/>
    <col min="8452" max="8452" width="34.85546875" style="55" customWidth="1"/>
    <col min="8453" max="8453" width="7.28515625" style="55" bestFit="1" customWidth="1"/>
    <col min="8454" max="8456" width="0" style="55" hidden="1" customWidth="1"/>
    <col min="8457" max="8704" width="9.140625" style="55"/>
    <col min="8705" max="8705" width="33.28515625" style="55" customWidth="1"/>
    <col min="8706" max="8706" width="44.28515625" style="55" customWidth="1"/>
    <col min="8707" max="8707" width="16.140625" style="55" customWidth="1"/>
    <col min="8708" max="8708" width="34.85546875" style="55" customWidth="1"/>
    <col min="8709" max="8709" width="7.28515625" style="55" bestFit="1" customWidth="1"/>
    <col min="8710" max="8712" width="0" style="55" hidden="1" customWidth="1"/>
    <col min="8713" max="8960" width="9.140625" style="55"/>
    <col min="8961" max="8961" width="33.28515625" style="55" customWidth="1"/>
    <col min="8962" max="8962" width="44.28515625" style="55" customWidth="1"/>
    <col min="8963" max="8963" width="16.140625" style="55" customWidth="1"/>
    <col min="8964" max="8964" width="34.85546875" style="55" customWidth="1"/>
    <col min="8965" max="8965" width="7.28515625" style="55" bestFit="1" customWidth="1"/>
    <col min="8966" max="8968" width="0" style="55" hidden="1" customWidth="1"/>
    <col min="8969" max="9216" width="9.140625" style="55"/>
    <col min="9217" max="9217" width="33.28515625" style="55" customWidth="1"/>
    <col min="9218" max="9218" width="44.28515625" style="55" customWidth="1"/>
    <col min="9219" max="9219" width="16.140625" style="55" customWidth="1"/>
    <col min="9220" max="9220" width="34.85546875" style="55" customWidth="1"/>
    <col min="9221" max="9221" width="7.28515625" style="55" bestFit="1" customWidth="1"/>
    <col min="9222" max="9224" width="0" style="55" hidden="1" customWidth="1"/>
    <col min="9225" max="9472" width="9.140625" style="55"/>
    <col min="9473" max="9473" width="33.28515625" style="55" customWidth="1"/>
    <col min="9474" max="9474" width="44.28515625" style="55" customWidth="1"/>
    <col min="9475" max="9475" width="16.140625" style="55" customWidth="1"/>
    <col min="9476" max="9476" width="34.85546875" style="55" customWidth="1"/>
    <col min="9477" max="9477" width="7.28515625" style="55" bestFit="1" customWidth="1"/>
    <col min="9478" max="9480" width="0" style="55" hidden="1" customWidth="1"/>
    <col min="9481" max="9728" width="9.140625" style="55"/>
    <col min="9729" max="9729" width="33.28515625" style="55" customWidth="1"/>
    <col min="9730" max="9730" width="44.28515625" style="55" customWidth="1"/>
    <col min="9731" max="9731" width="16.140625" style="55" customWidth="1"/>
    <col min="9732" max="9732" width="34.85546875" style="55" customWidth="1"/>
    <col min="9733" max="9733" width="7.28515625" style="55" bestFit="1" customWidth="1"/>
    <col min="9734" max="9736" width="0" style="55" hidden="1" customWidth="1"/>
    <col min="9737" max="9984" width="9.140625" style="55"/>
    <col min="9985" max="9985" width="33.28515625" style="55" customWidth="1"/>
    <col min="9986" max="9986" width="44.28515625" style="55" customWidth="1"/>
    <col min="9987" max="9987" width="16.140625" style="55" customWidth="1"/>
    <col min="9988" max="9988" width="34.85546875" style="55" customWidth="1"/>
    <col min="9989" max="9989" width="7.28515625" style="55" bestFit="1" customWidth="1"/>
    <col min="9990" max="9992" width="0" style="55" hidden="1" customWidth="1"/>
    <col min="9993" max="10240" width="9.140625" style="55"/>
    <col min="10241" max="10241" width="33.28515625" style="55" customWidth="1"/>
    <col min="10242" max="10242" width="44.28515625" style="55" customWidth="1"/>
    <col min="10243" max="10243" width="16.140625" style="55" customWidth="1"/>
    <col min="10244" max="10244" width="34.85546875" style="55" customWidth="1"/>
    <col min="10245" max="10245" width="7.28515625" style="55" bestFit="1" customWidth="1"/>
    <col min="10246" max="10248" width="0" style="55" hidden="1" customWidth="1"/>
    <col min="10249" max="10496" width="9.140625" style="55"/>
    <col min="10497" max="10497" width="33.28515625" style="55" customWidth="1"/>
    <col min="10498" max="10498" width="44.28515625" style="55" customWidth="1"/>
    <col min="10499" max="10499" width="16.140625" style="55" customWidth="1"/>
    <col min="10500" max="10500" width="34.85546875" style="55" customWidth="1"/>
    <col min="10501" max="10501" width="7.28515625" style="55" bestFit="1" customWidth="1"/>
    <col min="10502" max="10504" width="0" style="55" hidden="1" customWidth="1"/>
    <col min="10505" max="10752" width="9.140625" style="55"/>
    <col min="10753" max="10753" width="33.28515625" style="55" customWidth="1"/>
    <col min="10754" max="10754" width="44.28515625" style="55" customWidth="1"/>
    <col min="10755" max="10755" width="16.140625" style="55" customWidth="1"/>
    <col min="10756" max="10756" width="34.85546875" style="55" customWidth="1"/>
    <col min="10757" max="10757" width="7.28515625" style="55" bestFit="1" customWidth="1"/>
    <col min="10758" max="10760" width="0" style="55" hidden="1" customWidth="1"/>
    <col min="10761" max="11008" width="9.140625" style="55"/>
    <col min="11009" max="11009" width="33.28515625" style="55" customWidth="1"/>
    <col min="11010" max="11010" width="44.28515625" style="55" customWidth="1"/>
    <col min="11011" max="11011" width="16.140625" style="55" customWidth="1"/>
    <col min="11012" max="11012" width="34.85546875" style="55" customWidth="1"/>
    <col min="11013" max="11013" width="7.28515625" style="55" bestFit="1" customWidth="1"/>
    <col min="11014" max="11016" width="0" style="55" hidden="1" customWidth="1"/>
    <col min="11017" max="11264" width="9.140625" style="55"/>
    <col min="11265" max="11265" width="33.28515625" style="55" customWidth="1"/>
    <col min="11266" max="11266" width="44.28515625" style="55" customWidth="1"/>
    <col min="11267" max="11267" width="16.140625" style="55" customWidth="1"/>
    <col min="11268" max="11268" width="34.85546875" style="55" customWidth="1"/>
    <col min="11269" max="11269" width="7.28515625" style="55" bestFit="1" customWidth="1"/>
    <col min="11270" max="11272" width="0" style="55" hidden="1" customWidth="1"/>
    <col min="11273" max="11520" width="9.140625" style="55"/>
    <col min="11521" max="11521" width="33.28515625" style="55" customWidth="1"/>
    <col min="11522" max="11522" width="44.28515625" style="55" customWidth="1"/>
    <col min="11523" max="11523" width="16.140625" style="55" customWidth="1"/>
    <col min="11524" max="11524" width="34.85546875" style="55" customWidth="1"/>
    <col min="11525" max="11525" width="7.28515625" style="55" bestFit="1" customWidth="1"/>
    <col min="11526" max="11528" width="0" style="55" hidden="1" customWidth="1"/>
    <col min="11529" max="11776" width="9.140625" style="55"/>
    <col min="11777" max="11777" width="33.28515625" style="55" customWidth="1"/>
    <col min="11778" max="11778" width="44.28515625" style="55" customWidth="1"/>
    <col min="11779" max="11779" width="16.140625" style="55" customWidth="1"/>
    <col min="11780" max="11780" width="34.85546875" style="55" customWidth="1"/>
    <col min="11781" max="11781" width="7.28515625" style="55" bestFit="1" customWidth="1"/>
    <col min="11782" max="11784" width="0" style="55" hidden="1" customWidth="1"/>
    <col min="11785" max="12032" width="9.140625" style="55"/>
    <col min="12033" max="12033" width="33.28515625" style="55" customWidth="1"/>
    <col min="12034" max="12034" width="44.28515625" style="55" customWidth="1"/>
    <col min="12035" max="12035" width="16.140625" style="55" customWidth="1"/>
    <col min="12036" max="12036" width="34.85546875" style="55" customWidth="1"/>
    <col min="12037" max="12037" width="7.28515625" style="55" bestFit="1" customWidth="1"/>
    <col min="12038" max="12040" width="0" style="55" hidden="1" customWidth="1"/>
    <col min="12041" max="12288" width="9.140625" style="55"/>
    <col min="12289" max="12289" width="33.28515625" style="55" customWidth="1"/>
    <col min="12290" max="12290" width="44.28515625" style="55" customWidth="1"/>
    <col min="12291" max="12291" width="16.140625" style="55" customWidth="1"/>
    <col min="12292" max="12292" width="34.85546875" style="55" customWidth="1"/>
    <col min="12293" max="12293" width="7.28515625" style="55" bestFit="1" customWidth="1"/>
    <col min="12294" max="12296" width="0" style="55" hidden="1" customWidth="1"/>
    <col min="12297" max="12544" width="9.140625" style="55"/>
    <col min="12545" max="12545" width="33.28515625" style="55" customWidth="1"/>
    <col min="12546" max="12546" width="44.28515625" style="55" customWidth="1"/>
    <col min="12547" max="12547" width="16.140625" style="55" customWidth="1"/>
    <col min="12548" max="12548" width="34.85546875" style="55" customWidth="1"/>
    <col min="12549" max="12549" width="7.28515625" style="55" bestFit="1" customWidth="1"/>
    <col min="12550" max="12552" width="0" style="55" hidden="1" customWidth="1"/>
    <col min="12553" max="12800" width="9.140625" style="55"/>
    <col min="12801" max="12801" width="33.28515625" style="55" customWidth="1"/>
    <col min="12802" max="12802" width="44.28515625" style="55" customWidth="1"/>
    <col min="12803" max="12803" width="16.140625" style="55" customWidth="1"/>
    <col min="12804" max="12804" width="34.85546875" style="55" customWidth="1"/>
    <col min="12805" max="12805" width="7.28515625" style="55" bestFit="1" customWidth="1"/>
    <col min="12806" max="12808" width="0" style="55" hidden="1" customWidth="1"/>
    <col min="12809" max="13056" width="9.140625" style="55"/>
    <col min="13057" max="13057" width="33.28515625" style="55" customWidth="1"/>
    <col min="13058" max="13058" width="44.28515625" style="55" customWidth="1"/>
    <col min="13059" max="13059" width="16.140625" style="55" customWidth="1"/>
    <col min="13060" max="13060" width="34.85546875" style="55" customWidth="1"/>
    <col min="13061" max="13061" width="7.28515625" style="55" bestFit="1" customWidth="1"/>
    <col min="13062" max="13064" width="0" style="55" hidden="1" customWidth="1"/>
    <col min="13065" max="13312" width="9.140625" style="55"/>
    <col min="13313" max="13313" width="33.28515625" style="55" customWidth="1"/>
    <col min="13314" max="13314" width="44.28515625" style="55" customWidth="1"/>
    <col min="13315" max="13315" width="16.140625" style="55" customWidth="1"/>
    <col min="13316" max="13316" width="34.85546875" style="55" customWidth="1"/>
    <col min="13317" max="13317" width="7.28515625" style="55" bestFit="1" customWidth="1"/>
    <col min="13318" max="13320" width="0" style="55" hidden="1" customWidth="1"/>
    <col min="13321" max="13568" width="9.140625" style="55"/>
    <col min="13569" max="13569" width="33.28515625" style="55" customWidth="1"/>
    <col min="13570" max="13570" width="44.28515625" style="55" customWidth="1"/>
    <col min="13571" max="13571" width="16.140625" style="55" customWidth="1"/>
    <col min="13572" max="13572" width="34.85546875" style="55" customWidth="1"/>
    <col min="13573" max="13573" width="7.28515625" style="55" bestFit="1" customWidth="1"/>
    <col min="13574" max="13576" width="0" style="55" hidden="1" customWidth="1"/>
    <col min="13577" max="13824" width="9.140625" style="55"/>
    <col min="13825" max="13825" width="33.28515625" style="55" customWidth="1"/>
    <col min="13826" max="13826" width="44.28515625" style="55" customWidth="1"/>
    <col min="13827" max="13827" width="16.140625" style="55" customWidth="1"/>
    <col min="13828" max="13828" width="34.85546875" style="55" customWidth="1"/>
    <col min="13829" max="13829" width="7.28515625" style="55" bestFit="1" customWidth="1"/>
    <col min="13830" max="13832" width="0" style="55" hidden="1" customWidth="1"/>
    <col min="13833" max="14080" width="9.140625" style="55"/>
    <col min="14081" max="14081" width="33.28515625" style="55" customWidth="1"/>
    <col min="14082" max="14082" width="44.28515625" style="55" customWidth="1"/>
    <col min="14083" max="14083" width="16.140625" style="55" customWidth="1"/>
    <col min="14084" max="14084" width="34.85546875" style="55" customWidth="1"/>
    <col min="14085" max="14085" width="7.28515625" style="55" bestFit="1" customWidth="1"/>
    <col min="14086" max="14088" width="0" style="55" hidden="1" customWidth="1"/>
    <col min="14089" max="14336" width="9.140625" style="55"/>
    <col min="14337" max="14337" width="33.28515625" style="55" customWidth="1"/>
    <col min="14338" max="14338" width="44.28515625" style="55" customWidth="1"/>
    <col min="14339" max="14339" width="16.140625" style="55" customWidth="1"/>
    <col min="14340" max="14340" width="34.85546875" style="55" customWidth="1"/>
    <col min="14341" max="14341" width="7.28515625" style="55" bestFit="1" customWidth="1"/>
    <col min="14342" max="14344" width="0" style="55" hidden="1" customWidth="1"/>
    <col min="14345" max="14592" width="9.140625" style="55"/>
    <col min="14593" max="14593" width="33.28515625" style="55" customWidth="1"/>
    <col min="14594" max="14594" width="44.28515625" style="55" customWidth="1"/>
    <col min="14595" max="14595" width="16.140625" style="55" customWidth="1"/>
    <col min="14596" max="14596" width="34.85546875" style="55" customWidth="1"/>
    <col min="14597" max="14597" width="7.28515625" style="55" bestFit="1" customWidth="1"/>
    <col min="14598" max="14600" width="0" style="55" hidden="1" customWidth="1"/>
    <col min="14601" max="14848" width="9.140625" style="55"/>
    <col min="14849" max="14849" width="33.28515625" style="55" customWidth="1"/>
    <col min="14850" max="14850" width="44.28515625" style="55" customWidth="1"/>
    <col min="14851" max="14851" width="16.140625" style="55" customWidth="1"/>
    <col min="14852" max="14852" width="34.85546875" style="55" customWidth="1"/>
    <col min="14853" max="14853" width="7.28515625" style="55" bestFit="1" customWidth="1"/>
    <col min="14854" max="14856" width="0" style="55" hidden="1" customWidth="1"/>
    <col min="14857" max="15104" width="9.140625" style="55"/>
    <col min="15105" max="15105" width="33.28515625" style="55" customWidth="1"/>
    <col min="15106" max="15106" width="44.28515625" style="55" customWidth="1"/>
    <col min="15107" max="15107" width="16.140625" style="55" customWidth="1"/>
    <col min="15108" max="15108" width="34.85546875" style="55" customWidth="1"/>
    <col min="15109" max="15109" width="7.28515625" style="55" bestFit="1" customWidth="1"/>
    <col min="15110" max="15112" width="0" style="55" hidden="1" customWidth="1"/>
    <col min="15113" max="15360" width="9.140625" style="55"/>
    <col min="15361" max="15361" width="33.28515625" style="55" customWidth="1"/>
    <col min="15362" max="15362" width="44.28515625" style="55" customWidth="1"/>
    <col min="15363" max="15363" width="16.140625" style="55" customWidth="1"/>
    <col min="15364" max="15364" width="34.85546875" style="55" customWidth="1"/>
    <col min="15365" max="15365" width="7.28515625" style="55" bestFit="1" customWidth="1"/>
    <col min="15366" max="15368" width="0" style="55" hidden="1" customWidth="1"/>
    <col min="15369" max="15616" width="9.140625" style="55"/>
    <col min="15617" max="15617" width="33.28515625" style="55" customWidth="1"/>
    <col min="15618" max="15618" width="44.28515625" style="55" customWidth="1"/>
    <col min="15619" max="15619" width="16.140625" style="55" customWidth="1"/>
    <col min="15620" max="15620" width="34.85546875" style="55" customWidth="1"/>
    <col min="15621" max="15621" width="7.28515625" style="55" bestFit="1" customWidth="1"/>
    <col min="15622" max="15624" width="0" style="55" hidden="1" customWidth="1"/>
    <col min="15625" max="15872" width="9.140625" style="55"/>
    <col min="15873" max="15873" width="33.28515625" style="55" customWidth="1"/>
    <col min="15874" max="15874" width="44.28515625" style="55" customWidth="1"/>
    <col min="15875" max="15875" width="16.140625" style="55" customWidth="1"/>
    <col min="15876" max="15876" width="34.85546875" style="55" customWidth="1"/>
    <col min="15877" max="15877" width="7.28515625" style="55" bestFit="1" customWidth="1"/>
    <col min="15878" max="15880" width="0" style="55" hidden="1" customWidth="1"/>
    <col min="15881" max="16128" width="9.140625" style="55"/>
    <col min="16129" max="16129" width="33.28515625" style="55" customWidth="1"/>
    <col min="16130" max="16130" width="44.28515625" style="55" customWidth="1"/>
    <col min="16131" max="16131" width="16.140625" style="55" customWidth="1"/>
    <col min="16132" max="16132" width="34.85546875" style="55" customWidth="1"/>
    <col min="16133" max="16133" width="7.28515625" style="55" bestFit="1" customWidth="1"/>
    <col min="16134" max="16136" width="0" style="55" hidden="1" customWidth="1"/>
    <col min="16137" max="16384" width="9.140625" style="55"/>
  </cols>
  <sheetData>
    <row r="1" spans="1:8" ht="42.75" customHeight="1">
      <c r="A1" s="326" t="s">
        <v>567</v>
      </c>
      <c r="B1" s="326"/>
      <c r="C1" s="326"/>
      <c r="D1" s="326"/>
      <c r="E1" s="326"/>
    </row>
    <row r="2" spans="1:8" s="57" customFormat="1" ht="30" customHeight="1">
      <c r="A2" s="56" t="s">
        <v>0</v>
      </c>
      <c r="B2" s="56" t="s">
        <v>1</v>
      </c>
      <c r="C2" s="56" t="s">
        <v>568</v>
      </c>
      <c r="D2" s="56" t="s">
        <v>569</v>
      </c>
      <c r="E2" s="56" t="s">
        <v>570</v>
      </c>
      <c r="F2" s="26"/>
      <c r="G2" s="26"/>
      <c r="H2" s="26"/>
    </row>
    <row r="3" spans="1:8" ht="72" customHeight="1">
      <c r="A3" s="58" t="s">
        <v>13</v>
      </c>
      <c r="B3" s="59" t="s">
        <v>571</v>
      </c>
      <c r="C3" s="59" t="s">
        <v>210</v>
      </c>
      <c r="D3" s="60"/>
      <c r="E3" s="61">
        <f>VLOOKUP('Разукомплектованные элементы'!A3,Цены!$A$5:$I$243,9,0)</f>
        <v>9842.4</v>
      </c>
      <c r="G3" s="2"/>
    </row>
    <row r="4" spans="1:8" ht="82.5" customHeight="1">
      <c r="A4" s="58" t="s">
        <v>12</v>
      </c>
      <c r="B4" s="59" t="s">
        <v>571</v>
      </c>
      <c r="C4" s="59" t="s">
        <v>208</v>
      </c>
      <c r="D4" s="60"/>
      <c r="E4" s="61">
        <f>VLOOKUP('Разукомплектованные элементы'!A4,Цены!$A$5:$I$243,9,0)</f>
        <v>14452.8</v>
      </c>
    </row>
    <row r="5" spans="1:8" ht="93" customHeight="1">
      <c r="A5" s="58" t="s">
        <v>14</v>
      </c>
      <c r="B5" s="59" t="s">
        <v>571</v>
      </c>
      <c r="C5" s="59" t="s">
        <v>209</v>
      </c>
      <c r="D5" s="60"/>
      <c r="E5" s="61">
        <f>VLOOKUP('Разукомплектованные элементы'!A5,Цены!$A$5:$I$243,9,0)</f>
        <v>18394.8</v>
      </c>
    </row>
    <row r="6" spans="1:8" ht="54" customHeight="1">
      <c r="A6" s="58" t="s">
        <v>15</v>
      </c>
      <c r="B6" s="59" t="s">
        <v>571</v>
      </c>
      <c r="C6" s="59" t="s">
        <v>211</v>
      </c>
      <c r="D6" s="327"/>
      <c r="E6" s="61">
        <f>VLOOKUP('Разукомплектованные элементы'!A6,Цены!$A$5:$I$243,9,0)</f>
        <v>26373.599999999999</v>
      </c>
      <c r="G6" s="2"/>
    </row>
    <row r="7" spans="1:8" ht="54" customHeight="1">
      <c r="A7" s="58" t="s">
        <v>16</v>
      </c>
      <c r="B7" s="59" t="s">
        <v>571</v>
      </c>
      <c r="C7" s="59" t="s">
        <v>211</v>
      </c>
      <c r="D7" s="328"/>
      <c r="E7" s="61">
        <f>VLOOKUP('Разукомплектованные элементы'!A7,Цены!$A$5:$I$243,9,0)</f>
        <v>25334.399999999998</v>
      </c>
      <c r="G7" s="2"/>
    </row>
    <row r="8" spans="1:8" ht="98.25" customHeight="1">
      <c r="A8" s="62" t="s">
        <v>76</v>
      </c>
      <c r="B8" s="59" t="s">
        <v>572</v>
      </c>
      <c r="C8" s="59" t="s">
        <v>207</v>
      </c>
      <c r="D8" s="60"/>
      <c r="E8" s="61">
        <f>VLOOKUP('Разукомплектованные элементы'!A8,Цены!$A$5:$I$243,9,0)</f>
        <v>6666</v>
      </c>
    </row>
    <row r="9" spans="1:8" ht="93" customHeight="1">
      <c r="A9" s="62" t="s">
        <v>75</v>
      </c>
      <c r="B9" s="59" t="s">
        <v>573</v>
      </c>
      <c r="C9" s="59" t="s">
        <v>207</v>
      </c>
      <c r="D9" s="60"/>
      <c r="E9" s="61">
        <f>VLOOKUP('Разукомплектованные элементы'!A9,Цены!$A$5:$I$243,9,0)</f>
        <v>4384.8</v>
      </c>
    </row>
    <row r="10" spans="1:8" ht="38.25" customHeight="1">
      <c r="A10" s="62" t="s">
        <v>77</v>
      </c>
      <c r="B10" s="63" t="s">
        <v>574</v>
      </c>
      <c r="C10" s="59" t="s">
        <v>212</v>
      </c>
      <c r="D10" s="325"/>
      <c r="E10" s="61">
        <f>VLOOKUP('Разукомплектованные элементы'!A10,Цены!$A$5:$I$243,9,0)</f>
        <v>2992.7999999999997</v>
      </c>
      <c r="F10" s="2"/>
      <c r="G10" s="2"/>
    </row>
    <row r="11" spans="1:8" ht="38.25" customHeight="1">
      <c r="A11" s="62" t="s">
        <v>95</v>
      </c>
      <c r="B11" s="63" t="s">
        <v>575</v>
      </c>
      <c r="C11" s="59" t="s">
        <v>212</v>
      </c>
      <c r="D11" s="325"/>
      <c r="E11" s="61">
        <f>VLOOKUP('Разукомплектованные элементы'!A11,Цены!$A$5:$I$243,9,0)</f>
        <v>3415.2</v>
      </c>
    </row>
    <row r="12" spans="1:8" ht="41.25" customHeight="1">
      <c r="A12" s="62" t="s">
        <v>82</v>
      </c>
      <c r="B12" s="63" t="s">
        <v>574</v>
      </c>
      <c r="C12" s="59" t="s">
        <v>217</v>
      </c>
      <c r="D12" s="325"/>
      <c r="E12" s="61">
        <f>VLOOKUP('Разукомплектованные элементы'!A12,Цены!$A$5:$I$243,9,0)</f>
        <v>2476.7999999999997</v>
      </c>
      <c r="G12" s="2"/>
    </row>
    <row r="13" spans="1:8" ht="41.25" customHeight="1">
      <c r="A13" s="62" t="s">
        <v>100</v>
      </c>
      <c r="B13" s="63" t="s">
        <v>575</v>
      </c>
      <c r="C13" s="59" t="s">
        <v>217</v>
      </c>
      <c r="D13" s="325"/>
      <c r="E13" s="61">
        <f>VLOOKUP('Разукомплектованные элементы'!A13,Цены!$A$5:$I$243,9,0)</f>
        <v>2827.2</v>
      </c>
    </row>
    <row r="14" spans="1:8" ht="44.25" customHeight="1" collapsed="1">
      <c r="A14" s="62" t="s">
        <v>78</v>
      </c>
      <c r="B14" s="63" t="s">
        <v>574</v>
      </c>
      <c r="C14" s="59" t="s">
        <v>213</v>
      </c>
      <c r="D14" s="325"/>
      <c r="E14" s="61">
        <f>VLOOKUP('Разукомплектованные элементы'!A14,Цены!$A$5:$I$243,9,0)</f>
        <v>4362</v>
      </c>
      <c r="F14" s="2"/>
    </row>
    <row r="15" spans="1:8" ht="44.25" customHeight="1">
      <c r="A15" s="62" t="s">
        <v>96</v>
      </c>
      <c r="B15" s="63" t="s">
        <v>576</v>
      </c>
      <c r="C15" s="59" t="s">
        <v>213</v>
      </c>
      <c r="D15" s="325"/>
      <c r="E15" s="61">
        <f>VLOOKUP('Разукомплектованные элементы'!A15,Цены!$A$5:$I$243,9,0)</f>
        <v>4977.5999999999995</v>
      </c>
    </row>
    <row r="16" spans="1:8" ht="52.5" customHeight="1">
      <c r="A16" s="62" t="s">
        <v>83</v>
      </c>
      <c r="B16" s="63" t="s">
        <v>574</v>
      </c>
      <c r="C16" s="59" t="s">
        <v>218</v>
      </c>
      <c r="D16" s="325"/>
      <c r="E16" s="61">
        <f>VLOOKUP('Разукомплектованные элементы'!A16,Цены!$A$5:$I$243,9,0)</f>
        <v>3442.7999999999997</v>
      </c>
    </row>
    <row r="17" spans="1:6" ht="48" customHeight="1">
      <c r="A17" s="62" t="s">
        <v>101</v>
      </c>
      <c r="B17" s="63" t="s">
        <v>576</v>
      </c>
      <c r="C17" s="59" t="s">
        <v>218</v>
      </c>
      <c r="D17" s="325"/>
      <c r="E17" s="61">
        <f>VLOOKUP('Разукомплектованные элементы'!A17,Цены!$A$5:$I$243,9,0)</f>
        <v>3928.7999999999997</v>
      </c>
    </row>
    <row r="18" spans="1:6" ht="43.5" customHeight="1">
      <c r="A18" s="62" t="s">
        <v>79</v>
      </c>
      <c r="B18" s="63" t="s">
        <v>574</v>
      </c>
      <c r="C18" s="59" t="s">
        <v>214</v>
      </c>
      <c r="D18" s="325"/>
      <c r="E18" s="61">
        <f>VLOOKUP('Разукомплектованные элементы'!A18,Цены!$A$5:$I$243,9,0)</f>
        <v>5366.4</v>
      </c>
      <c r="F18" s="2"/>
    </row>
    <row r="19" spans="1:6" ht="41.25" customHeight="1">
      <c r="A19" s="62" t="s">
        <v>97</v>
      </c>
      <c r="B19" s="63" t="s">
        <v>575</v>
      </c>
      <c r="C19" s="59" t="s">
        <v>214</v>
      </c>
      <c r="D19" s="325"/>
      <c r="E19" s="61">
        <f>VLOOKUP('Разукомплектованные элементы'!A19,Цены!$A$5:$I$243,9,0)</f>
        <v>6123.5999999999995</v>
      </c>
    </row>
    <row r="20" spans="1:6" ht="45.75" customHeight="1">
      <c r="A20" s="62" t="s">
        <v>157</v>
      </c>
      <c r="B20" s="63" t="s">
        <v>574</v>
      </c>
      <c r="C20" s="59" t="s">
        <v>219</v>
      </c>
      <c r="D20" s="325"/>
      <c r="E20" s="61">
        <f>VLOOKUP('Разукомплектованные элементы'!A20,Цены!$A$5:$I$243,9,0)</f>
        <v>4122</v>
      </c>
    </row>
    <row r="21" spans="1:6" ht="45.75" customHeight="1">
      <c r="A21" s="62" t="s">
        <v>158</v>
      </c>
      <c r="B21" s="63" t="s">
        <v>576</v>
      </c>
      <c r="C21" s="59" t="s">
        <v>219</v>
      </c>
      <c r="D21" s="325"/>
      <c r="E21" s="61">
        <f>VLOOKUP('Разукомплектованные элементы'!A21,Цены!$A$5:$I$243,9,0)</f>
        <v>4704</v>
      </c>
    </row>
    <row r="22" spans="1:6" ht="46.5" customHeight="1">
      <c r="A22" s="62" t="s">
        <v>80</v>
      </c>
      <c r="B22" s="63" t="s">
        <v>574</v>
      </c>
      <c r="C22" s="59" t="s">
        <v>215</v>
      </c>
      <c r="D22" s="325"/>
      <c r="E22" s="61">
        <f>VLOOKUP('Разукомплектованные элементы'!A22,Цены!$A$5:$I$243,9,0)</f>
        <v>6553.2</v>
      </c>
      <c r="F22" s="2"/>
    </row>
    <row r="23" spans="1:6" ht="43.5" customHeight="1">
      <c r="A23" s="62" t="s">
        <v>98</v>
      </c>
      <c r="B23" s="63" t="s">
        <v>576</v>
      </c>
      <c r="C23" s="59" t="s">
        <v>215</v>
      </c>
      <c r="D23" s="325"/>
      <c r="E23" s="61">
        <f>VLOOKUP('Разукомплектованные элементы'!A23,Цены!$A$5:$I$243,9,0)</f>
        <v>7477.2</v>
      </c>
    </row>
    <row r="24" spans="1:6" ht="47.25" customHeight="1">
      <c r="A24" s="62" t="s">
        <v>159</v>
      </c>
      <c r="B24" s="63" t="s">
        <v>574</v>
      </c>
      <c r="C24" s="59" t="s">
        <v>220</v>
      </c>
      <c r="D24" s="325"/>
      <c r="E24" s="61">
        <f>VLOOKUP('Разукомплектованные элементы'!A24,Цены!$A$5:$I$243,9,0)</f>
        <v>4942.8</v>
      </c>
      <c r="F24" s="2"/>
    </row>
    <row r="25" spans="1:6" ht="42.75" customHeight="1">
      <c r="A25" s="62" t="s">
        <v>160</v>
      </c>
      <c r="B25" s="63" t="s">
        <v>576</v>
      </c>
      <c r="C25" s="59" t="s">
        <v>220</v>
      </c>
      <c r="D25" s="325"/>
      <c r="E25" s="61">
        <f>VLOOKUP('Разукомплектованные элементы'!A25,Цены!$A$5:$I$243,9,0)</f>
        <v>5640</v>
      </c>
    </row>
    <row r="26" spans="1:6" ht="48.75" customHeight="1">
      <c r="A26" s="62" t="s">
        <v>81</v>
      </c>
      <c r="B26" s="63" t="s">
        <v>574</v>
      </c>
      <c r="C26" s="59" t="s">
        <v>216</v>
      </c>
      <c r="D26" s="325"/>
      <c r="E26" s="61">
        <f>VLOOKUP('Разукомплектованные элементы'!A26,Цены!$A$5:$I$243,9,0)</f>
        <v>7740</v>
      </c>
      <c r="F26" s="2"/>
    </row>
    <row r="27" spans="1:6" ht="45" customHeight="1">
      <c r="A27" s="62" t="s">
        <v>99</v>
      </c>
      <c r="B27" s="63" t="s">
        <v>576</v>
      </c>
      <c r="C27" s="59" t="s">
        <v>216</v>
      </c>
      <c r="D27" s="325"/>
      <c r="E27" s="61">
        <f>VLOOKUP('Разукомплектованные элементы'!A27,Цены!$A$5:$I$243,9,0)</f>
        <v>8833.1999999999989</v>
      </c>
    </row>
    <row r="28" spans="1:6" ht="51.75" customHeight="1">
      <c r="A28" s="62" t="s">
        <v>84</v>
      </c>
      <c r="B28" s="63" t="s">
        <v>574</v>
      </c>
      <c r="C28" s="59" t="s">
        <v>221</v>
      </c>
      <c r="D28" s="325"/>
      <c r="E28" s="61">
        <f>VLOOKUP('Разукомплектованные элементы'!A28,Цены!$A$5:$I$243,9,0)</f>
        <v>5764.8</v>
      </c>
      <c r="F28" s="2"/>
    </row>
    <row r="29" spans="1:6" ht="49.5" customHeight="1">
      <c r="A29" s="62" t="s">
        <v>102</v>
      </c>
      <c r="B29" s="63" t="s">
        <v>576</v>
      </c>
      <c r="C29" s="59" t="s">
        <v>221</v>
      </c>
      <c r="D29" s="325"/>
      <c r="E29" s="61">
        <f>VLOOKUP('Разукомплектованные элементы'!A29,Цены!$A$5:$I$243,9,0)</f>
        <v>6579.5999999999995</v>
      </c>
    </row>
    <row r="30" spans="1:6" ht="47.25" customHeight="1">
      <c r="A30" s="62" t="s">
        <v>161</v>
      </c>
      <c r="B30" s="63" t="s">
        <v>574</v>
      </c>
      <c r="C30" s="59" t="s">
        <v>215</v>
      </c>
      <c r="D30" s="325"/>
      <c r="E30" s="61">
        <f>VLOOKUP('Разукомплектованные элементы'!A30,Цены!$A$5:$I$243,9,0)</f>
        <v>7230</v>
      </c>
      <c r="F30" s="2"/>
    </row>
    <row r="31" spans="1:6" ht="43.5" customHeight="1">
      <c r="A31" s="62" t="s">
        <v>162</v>
      </c>
      <c r="B31" s="63" t="s">
        <v>576</v>
      </c>
      <c r="C31" s="59" t="s">
        <v>215</v>
      </c>
      <c r="D31" s="325"/>
      <c r="E31" s="61">
        <f>VLOOKUP('Разукомплектованные элементы'!A31,Цены!$A$5:$I$243,9,0)</f>
        <v>8251.1999999999989</v>
      </c>
    </row>
    <row r="32" spans="1:6" ht="47.25" customHeight="1">
      <c r="A32" s="62" t="s">
        <v>163</v>
      </c>
      <c r="B32" s="63" t="s">
        <v>574</v>
      </c>
      <c r="C32" s="59" t="s">
        <v>222</v>
      </c>
      <c r="D32" s="325"/>
      <c r="E32" s="61">
        <f>VLOOKUP('Разукомплектованные элементы'!A32,Цены!$A$5:$I$243,9,0)</f>
        <v>6847.2</v>
      </c>
      <c r="F32" s="2"/>
    </row>
    <row r="33" spans="1:7" ht="45.75" customHeight="1">
      <c r="A33" s="62" t="s">
        <v>164</v>
      </c>
      <c r="B33" s="63" t="s">
        <v>576</v>
      </c>
      <c r="C33" s="59" t="s">
        <v>222</v>
      </c>
      <c r="D33" s="325"/>
      <c r="E33" s="61">
        <f>VLOOKUP('Разукомплектованные элементы'!A33,Цены!$A$5:$I$243,9,0)</f>
        <v>7815.5999999999995</v>
      </c>
    </row>
    <row r="34" spans="1:7" ht="45" customHeight="1">
      <c r="A34" s="62" t="s">
        <v>165</v>
      </c>
      <c r="B34" s="63" t="s">
        <v>574</v>
      </c>
      <c r="C34" s="59" t="s">
        <v>223</v>
      </c>
      <c r="D34" s="325"/>
      <c r="E34" s="61">
        <f>VLOOKUP('Разукомплектованные элементы'!A34,Цены!$A$5:$I$243,9,0)</f>
        <v>5583.5999999999995</v>
      </c>
      <c r="F34" s="2"/>
    </row>
    <row r="35" spans="1:7" ht="45" customHeight="1">
      <c r="A35" s="62" t="s">
        <v>166</v>
      </c>
      <c r="B35" s="63" t="s">
        <v>576</v>
      </c>
      <c r="C35" s="59" t="s">
        <v>223</v>
      </c>
      <c r="D35" s="325"/>
      <c r="E35" s="61">
        <f>VLOOKUP('Разукомплектованные элементы'!A35,Цены!$A$5:$I$243,9,0)</f>
        <v>6373.2</v>
      </c>
    </row>
    <row r="36" spans="1:7" ht="51.75" customHeight="1">
      <c r="A36" s="62" t="s">
        <v>167</v>
      </c>
      <c r="B36" s="63" t="s">
        <v>574</v>
      </c>
      <c r="C36" s="59" t="s">
        <v>216</v>
      </c>
      <c r="D36" s="325"/>
      <c r="E36" s="61">
        <f>VLOOKUP('Разукомплектованные элементы'!A36,Цены!$A$5:$I$243,9,0)</f>
        <v>8688</v>
      </c>
      <c r="F36" s="2"/>
    </row>
    <row r="37" spans="1:7" ht="51.75" customHeight="1">
      <c r="A37" s="62" t="s">
        <v>168</v>
      </c>
      <c r="B37" s="63" t="s">
        <v>576</v>
      </c>
      <c r="C37" s="59" t="s">
        <v>216</v>
      </c>
      <c r="D37" s="325"/>
      <c r="E37" s="61">
        <f>VLOOKUP('Разукомплектованные элементы'!A37,Цены!$A$5:$I$243,9,0)</f>
        <v>9912</v>
      </c>
    </row>
    <row r="38" spans="1:7" ht="47.25" customHeight="1">
      <c r="A38" s="62" t="s">
        <v>85</v>
      </c>
      <c r="B38" s="63" t="s">
        <v>574</v>
      </c>
      <c r="C38" s="59" t="s">
        <v>224</v>
      </c>
      <c r="D38" s="325"/>
      <c r="E38" s="61">
        <f>VLOOKUP('Разукомплектованные элементы'!A38,Цены!$A$5:$I$243,9,0)</f>
        <v>8306.4</v>
      </c>
      <c r="F38" s="2"/>
      <c r="G38" s="2"/>
    </row>
    <row r="39" spans="1:7" ht="47.25" customHeight="1">
      <c r="A39" s="62" t="s">
        <v>103</v>
      </c>
      <c r="B39" s="63" t="s">
        <v>576</v>
      </c>
      <c r="C39" s="59" t="s">
        <v>224</v>
      </c>
      <c r="D39" s="325"/>
      <c r="E39" s="61">
        <f>VLOOKUP('Разукомплектованные элементы'!A39,Цены!$A$5:$I$243,9,0)</f>
        <v>9478.7999999999993</v>
      </c>
    </row>
    <row r="40" spans="1:7" ht="53.25" customHeight="1">
      <c r="A40" s="62" t="s">
        <v>86</v>
      </c>
      <c r="B40" s="63" t="s">
        <v>574</v>
      </c>
      <c r="C40" s="59" t="s">
        <v>225</v>
      </c>
      <c r="D40" s="325"/>
      <c r="E40" s="61">
        <f>VLOOKUP('Разукомплектованные элементы'!A40,Цены!$A$5:$I$243,9,0)</f>
        <v>6662.4</v>
      </c>
      <c r="F40" s="2"/>
      <c r="G40" s="2"/>
    </row>
    <row r="41" spans="1:7" ht="53.25" customHeight="1">
      <c r="A41" s="62" t="s">
        <v>104</v>
      </c>
      <c r="B41" s="63" t="s">
        <v>576</v>
      </c>
      <c r="C41" s="59" t="s">
        <v>225</v>
      </c>
      <c r="D41" s="325"/>
      <c r="E41" s="61">
        <f>VLOOKUP('Разукомплектованные элементы'!A41,Цены!$A$5:$I$243,9,0)</f>
        <v>7603.2</v>
      </c>
    </row>
    <row r="42" spans="1:7" ht="48" customHeight="1">
      <c r="A42" s="62" t="s">
        <v>113</v>
      </c>
      <c r="B42" s="64" t="s">
        <v>577</v>
      </c>
      <c r="C42" s="59" t="s">
        <v>235</v>
      </c>
      <c r="D42" s="65"/>
      <c r="E42" s="61">
        <f>VLOOKUP('Разукомплектованные элементы'!A42,Цены!$A$5:$I$243,9,0)</f>
        <v>1112.3999999999999</v>
      </c>
    </row>
    <row r="43" spans="1:7" ht="71.25" customHeight="1">
      <c r="A43" s="62" t="s">
        <v>114</v>
      </c>
      <c r="B43" s="64" t="s">
        <v>577</v>
      </c>
      <c r="C43" s="59" t="s">
        <v>237</v>
      </c>
      <c r="D43" s="65"/>
      <c r="E43" s="61">
        <f>VLOOKUP('Разукомплектованные элементы'!A43,Цены!$A$5:$I$243,9,0)</f>
        <v>1446</v>
      </c>
    </row>
    <row r="44" spans="1:7" ht="90.75" customHeight="1">
      <c r="A44" s="62" t="s">
        <v>115</v>
      </c>
      <c r="B44" s="64" t="s">
        <v>577</v>
      </c>
      <c r="C44" s="59" t="s">
        <v>239</v>
      </c>
      <c r="D44" s="65"/>
      <c r="E44" s="61">
        <f>VLOOKUP('Разукомплектованные элементы'!A44,Цены!$A$5:$I$243,9,0)</f>
        <v>1777.2</v>
      </c>
    </row>
    <row r="45" spans="1:7" ht="102" customHeight="1">
      <c r="A45" s="62" t="s">
        <v>116</v>
      </c>
      <c r="B45" s="64" t="s">
        <v>577</v>
      </c>
      <c r="C45" s="59" t="s">
        <v>241</v>
      </c>
      <c r="D45" s="65"/>
      <c r="E45" s="61">
        <f>VLOOKUP('Разукомплектованные элементы'!A45,Цены!$A$5:$I$243,9,0)</f>
        <v>2110.7999999999997</v>
      </c>
    </row>
    <row r="46" spans="1:7" ht="129" customHeight="1">
      <c r="A46" s="62" t="s">
        <v>117</v>
      </c>
      <c r="B46" s="64" t="s">
        <v>577</v>
      </c>
      <c r="C46" s="59" t="s">
        <v>243</v>
      </c>
      <c r="D46" s="65"/>
      <c r="E46" s="61">
        <f>VLOOKUP('Разукомплектованные элементы'!A46,Цены!$A$5:$I$243,9,0)</f>
        <v>2442</v>
      </c>
    </row>
    <row r="47" spans="1:7" ht="59.25" customHeight="1">
      <c r="A47" s="62" t="s">
        <v>118</v>
      </c>
      <c r="B47" s="64" t="s">
        <v>577</v>
      </c>
      <c r="C47" s="59" t="s">
        <v>236</v>
      </c>
      <c r="D47" s="65"/>
      <c r="E47" s="61">
        <f>VLOOKUP('Разукомплектованные элементы'!A47,Цены!$A$5:$I$243,9,0)</f>
        <v>2120.4</v>
      </c>
    </row>
    <row r="48" spans="1:7" ht="72" customHeight="1">
      <c r="A48" s="62" t="s">
        <v>119</v>
      </c>
      <c r="B48" s="64" t="s">
        <v>577</v>
      </c>
      <c r="C48" s="59" t="s">
        <v>238</v>
      </c>
      <c r="D48" s="65"/>
      <c r="E48" s="61">
        <f>VLOOKUP('Разукомплектованные элементы'!A48,Цены!$A$5:$I$243,9,0)</f>
        <v>2737.2</v>
      </c>
    </row>
    <row r="49" spans="1:5" ht="75.75" customHeight="1">
      <c r="A49" s="62" t="s">
        <v>120</v>
      </c>
      <c r="B49" s="64" t="s">
        <v>577</v>
      </c>
      <c r="C49" s="59" t="s">
        <v>240</v>
      </c>
      <c r="D49" s="65"/>
      <c r="E49" s="61">
        <f>VLOOKUP('Разукомплектованные элементы'!A49,Цены!$A$5:$I$243,9,0)</f>
        <v>3354</v>
      </c>
    </row>
    <row r="50" spans="1:5" ht="92.25" customHeight="1">
      <c r="A50" s="62" t="s">
        <v>121</v>
      </c>
      <c r="B50" s="64" t="s">
        <v>577</v>
      </c>
      <c r="C50" s="59" t="s">
        <v>242</v>
      </c>
      <c r="D50" s="65"/>
      <c r="E50" s="61">
        <f>VLOOKUP('Разукомплектованные элементы'!A50,Цены!$A$5:$I$243,9,0)</f>
        <v>3967.2</v>
      </c>
    </row>
    <row r="51" spans="1:5" ht="112.5" customHeight="1">
      <c r="A51" s="62" t="s">
        <v>122</v>
      </c>
      <c r="B51" s="64" t="s">
        <v>577</v>
      </c>
      <c r="C51" s="59" t="s">
        <v>244</v>
      </c>
      <c r="D51" s="65"/>
      <c r="E51" s="61">
        <f>VLOOKUP('Разукомплектованные элементы'!A51,Цены!$A$5:$I$243,9,0)</f>
        <v>4582.8</v>
      </c>
    </row>
    <row r="52" spans="1:5" ht="71.25" customHeight="1">
      <c r="A52" s="62" t="s">
        <v>305</v>
      </c>
      <c r="B52" s="64" t="s">
        <v>578</v>
      </c>
      <c r="C52" s="59" t="s">
        <v>579</v>
      </c>
      <c r="D52" s="65"/>
      <c r="E52" s="61">
        <f>VLOOKUP('Разукомплектованные элементы'!A52,Цены!$A$5:$I$243,9,0)</f>
        <v>4484.3999999999996</v>
      </c>
    </row>
    <row r="53" spans="1:5" ht="105" customHeight="1">
      <c r="A53" s="62" t="s">
        <v>306</v>
      </c>
      <c r="B53" s="64" t="s">
        <v>578</v>
      </c>
      <c r="C53" s="59" t="s">
        <v>580</v>
      </c>
      <c r="D53" s="65"/>
      <c r="E53" s="61">
        <f>VLOOKUP('Разукомплектованные элементы'!A53,Цены!$A$5:$I$243,9,0)</f>
        <v>5560.8</v>
      </c>
    </row>
    <row r="54" spans="1:5" ht="72.75" customHeight="1">
      <c r="A54" s="62" t="s">
        <v>298</v>
      </c>
      <c r="B54" s="64" t="s">
        <v>578</v>
      </c>
      <c r="C54" s="59" t="s">
        <v>245</v>
      </c>
      <c r="D54" s="65"/>
      <c r="E54" s="61">
        <f>VLOOKUP('Разукомплектованные элементы'!A54,Цены!$A$5:$I$243,9,0)</f>
        <v>8298</v>
      </c>
    </row>
    <row r="55" spans="1:5" ht="105" customHeight="1">
      <c r="A55" s="62" t="s">
        <v>302</v>
      </c>
      <c r="B55" s="64" t="s">
        <v>578</v>
      </c>
      <c r="C55" s="59" t="s">
        <v>246</v>
      </c>
      <c r="D55" s="65"/>
      <c r="E55" s="61">
        <f>VLOOKUP('Разукомплектованные элементы'!A55,Цены!$A$5:$I$243,9,0)</f>
        <v>10694.4</v>
      </c>
    </row>
    <row r="56" spans="1:5" ht="72.75" customHeight="1">
      <c r="A56" s="62" t="s">
        <v>303</v>
      </c>
      <c r="B56" s="64" t="s">
        <v>581</v>
      </c>
      <c r="C56" s="59" t="s">
        <v>579</v>
      </c>
      <c r="D56" s="65"/>
      <c r="E56" s="61">
        <f>VLOOKUP('Разукомплектованные элементы'!A56,Цены!$A$5:$I$243,9,0)</f>
        <v>6644.4</v>
      </c>
    </row>
    <row r="57" spans="1:5" ht="101.25" customHeight="1">
      <c r="A57" s="62" t="s">
        <v>304</v>
      </c>
      <c r="B57" s="64" t="s">
        <v>581</v>
      </c>
      <c r="C57" s="59" t="s">
        <v>580</v>
      </c>
      <c r="D57" s="65"/>
      <c r="E57" s="61">
        <f>VLOOKUP('Разукомплектованные элементы'!A57,Цены!$A$5:$I$243,9,0)</f>
        <v>7705.2</v>
      </c>
    </row>
    <row r="58" spans="1:5" ht="73.5" customHeight="1">
      <c r="A58" s="62" t="s">
        <v>296</v>
      </c>
      <c r="B58" s="64" t="s">
        <v>581</v>
      </c>
      <c r="C58" s="59" t="s">
        <v>245</v>
      </c>
      <c r="D58" s="65"/>
      <c r="E58" s="61">
        <f>VLOOKUP('Разукомплектованные элементы'!A58,Цены!$A$5:$I$243,9,0)</f>
        <v>12293.4</v>
      </c>
    </row>
    <row r="59" spans="1:5" ht="104.25" customHeight="1">
      <c r="A59" s="62" t="s">
        <v>301</v>
      </c>
      <c r="B59" s="64" t="s">
        <v>581</v>
      </c>
      <c r="C59" s="59" t="s">
        <v>246</v>
      </c>
      <c r="D59" s="65"/>
      <c r="E59" s="61">
        <f>VLOOKUP('Разукомплектованные элементы'!A59,Цены!$A$5:$I$243,9,0)</f>
        <v>14260.8</v>
      </c>
    </row>
    <row r="60" spans="1:5" ht="106.5" customHeight="1">
      <c r="A60" s="62" t="s">
        <v>308</v>
      </c>
      <c r="B60" s="64" t="s">
        <v>582</v>
      </c>
      <c r="C60" s="59" t="s">
        <v>234</v>
      </c>
      <c r="D60" s="65"/>
      <c r="E60" s="61">
        <f>VLOOKUP('Разукомплектованные элементы'!A60,Цены!$A$5:$I$243,9,0)</f>
        <v>2115.6</v>
      </c>
    </row>
    <row r="61" spans="1:5" ht="105.75" customHeight="1">
      <c r="A61" s="62" t="s">
        <v>311</v>
      </c>
      <c r="B61" s="64" t="s">
        <v>582</v>
      </c>
      <c r="C61" s="59" t="s">
        <v>583</v>
      </c>
      <c r="D61" s="66"/>
      <c r="E61" s="61">
        <f>VLOOKUP('Разукомплектованные элементы'!A61,Цены!$A$5:$I$243,9,0)</f>
        <v>2470.7999999999997</v>
      </c>
    </row>
    <row r="62" spans="1:5" ht="90" customHeight="1">
      <c r="A62" s="62" t="s">
        <v>295</v>
      </c>
      <c r="B62" s="64" t="s">
        <v>582</v>
      </c>
      <c r="C62" s="59" t="s">
        <v>584</v>
      </c>
      <c r="D62" s="66"/>
      <c r="E62" s="61">
        <f>VLOOKUP('Разукомплектованные элементы'!A62,Цены!$A$5:$I$243,9,0)</f>
        <v>3084</v>
      </c>
    </row>
    <row r="63" spans="1:5" ht="105.75" customHeight="1">
      <c r="A63" s="62" t="s">
        <v>299</v>
      </c>
      <c r="B63" s="64" t="s">
        <v>582</v>
      </c>
      <c r="C63" s="59" t="s">
        <v>585</v>
      </c>
      <c r="D63" s="66"/>
      <c r="E63" s="61">
        <f>VLOOKUP('Разукомплектованные элементы'!A63,Цены!$A$5:$I$243,9,0)</f>
        <v>3753.6</v>
      </c>
    </row>
    <row r="64" spans="1:5" ht="72.75" customHeight="1">
      <c r="A64" s="62" t="s">
        <v>309</v>
      </c>
      <c r="B64" s="64" t="s">
        <v>586</v>
      </c>
      <c r="C64" s="59" t="s">
        <v>234</v>
      </c>
      <c r="D64" s="65"/>
      <c r="E64" s="61">
        <f>VLOOKUP('Разукомплектованные элементы'!A64,Цены!$A$5:$I$243,9,0)</f>
        <v>2808</v>
      </c>
    </row>
    <row r="65" spans="1:5" ht="104.25" customHeight="1">
      <c r="A65" s="62" t="s">
        <v>310</v>
      </c>
      <c r="B65" s="64" t="s">
        <v>586</v>
      </c>
      <c r="C65" s="59" t="s">
        <v>583</v>
      </c>
      <c r="D65" s="65"/>
      <c r="E65" s="61">
        <f>VLOOKUP('Разукомплектованные элементы'!A65,Цены!$A$5:$I$243,9,0)</f>
        <v>3279.6</v>
      </c>
    </row>
    <row r="66" spans="1:5" ht="72.75" customHeight="1">
      <c r="A66" s="62" t="s">
        <v>297</v>
      </c>
      <c r="B66" s="64" t="s">
        <v>586</v>
      </c>
      <c r="C66" s="59" t="s">
        <v>584</v>
      </c>
      <c r="D66" s="65"/>
      <c r="E66" s="61">
        <f>VLOOKUP('Разукомплектованные элементы'!A66,Цены!$A$5:$I$243,9,0)</f>
        <v>4111.2</v>
      </c>
    </row>
    <row r="67" spans="1:5" ht="106.5" customHeight="1">
      <c r="A67" s="62" t="s">
        <v>300</v>
      </c>
      <c r="B67" s="64" t="s">
        <v>586</v>
      </c>
      <c r="C67" s="59" t="s">
        <v>585</v>
      </c>
      <c r="D67" s="65"/>
      <c r="E67" s="61">
        <f>VLOOKUP('Разукомплектованные элементы'!A67,Цены!$A$5:$I$243,9,0)</f>
        <v>5002.8</v>
      </c>
    </row>
    <row r="68" spans="1:5" ht="31.5" customHeight="1">
      <c r="A68" s="62" t="s">
        <v>87</v>
      </c>
      <c r="B68" s="64" t="s">
        <v>587</v>
      </c>
      <c r="C68" s="59" t="s">
        <v>588</v>
      </c>
      <c r="D68" s="65"/>
      <c r="E68" s="61">
        <f>VLOOKUP('Разукомплектованные элементы'!A68,Цены!$A$5:$I$243,9,0)</f>
        <v>601.19999999999993</v>
      </c>
    </row>
    <row r="69" spans="1:5" ht="31.5" customHeight="1">
      <c r="A69" s="62" t="s">
        <v>88</v>
      </c>
      <c r="B69" s="64" t="s">
        <v>587</v>
      </c>
      <c r="C69" s="59" t="s">
        <v>589</v>
      </c>
      <c r="D69" s="65"/>
      <c r="E69" s="61">
        <f>VLOOKUP('Разукомплектованные элементы'!A69,Цены!$A$5:$I$243,9,0)</f>
        <v>933.59999999999991</v>
      </c>
    </row>
    <row r="70" spans="1:5" ht="31.5" customHeight="1">
      <c r="A70" s="62" t="s">
        <v>89</v>
      </c>
      <c r="B70" s="64" t="s">
        <v>587</v>
      </c>
      <c r="C70" s="59" t="s">
        <v>590</v>
      </c>
      <c r="D70" s="65"/>
      <c r="E70" s="61">
        <f>VLOOKUP('Разукомплектованные элементы'!A70,Цены!$A$5:$I$243,9,0)</f>
        <v>1266</v>
      </c>
    </row>
    <row r="71" spans="1:5" ht="31.5" customHeight="1">
      <c r="A71" s="62" t="s">
        <v>90</v>
      </c>
      <c r="B71" s="64" t="s">
        <v>587</v>
      </c>
      <c r="C71" s="59" t="s">
        <v>591</v>
      </c>
      <c r="D71" s="65"/>
      <c r="E71" s="61">
        <f>VLOOKUP('Разукомплектованные элементы'!A71,Цены!$A$5:$I$243,9,0)</f>
        <v>1598.3999999999999</v>
      </c>
    </row>
    <row r="72" spans="1:5" ht="31.5" customHeight="1">
      <c r="A72" s="62" t="s">
        <v>91</v>
      </c>
      <c r="B72" s="64" t="s">
        <v>587</v>
      </c>
      <c r="C72" s="59" t="s">
        <v>592</v>
      </c>
      <c r="D72" s="65"/>
      <c r="E72" s="61">
        <f>VLOOKUP('Разукомплектованные элементы'!A72,Цены!$A$5:$I$243,9,0)</f>
        <v>1930.8</v>
      </c>
    </row>
    <row r="73" spans="1:5" ht="31.5" customHeight="1">
      <c r="A73" s="62" t="s">
        <v>92</v>
      </c>
      <c r="B73" s="64" t="s">
        <v>587</v>
      </c>
      <c r="C73" s="59" t="s">
        <v>593</v>
      </c>
      <c r="D73" s="65"/>
      <c r="E73" s="61">
        <f>VLOOKUP('Разукомплектованные элементы'!A73,Цены!$A$5:$I$243,9,0)</f>
        <v>2262</v>
      </c>
    </row>
    <row r="74" spans="1:5" ht="31.5" customHeight="1">
      <c r="A74" s="62" t="s">
        <v>93</v>
      </c>
      <c r="B74" s="64" t="s">
        <v>587</v>
      </c>
      <c r="C74" s="59" t="s">
        <v>594</v>
      </c>
      <c r="D74" s="65"/>
      <c r="E74" s="61">
        <f>VLOOKUP('Разукомплектованные элементы'!A74,Цены!$A$5:$I$243,9,0)</f>
        <v>776.4</v>
      </c>
    </row>
    <row r="75" spans="1:5" ht="31.5" customHeight="1">
      <c r="A75" s="62" t="s">
        <v>94</v>
      </c>
      <c r="B75" s="64" t="s">
        <v>587</v>
      </c>
      <c r="C75" s="59" t="s">
        <v>595</v>
      </c>
      <c r="D75" s="65"/>
      <c r="E75" s="61">
        <f>VLOOKUP('Разукомплектованные элементы'!A75,Цены!$A$5:$I$243,9,0)</f>
        <v>1251.5999999999999</v>
      </c>
    </row>
    <row r="76" spans="1:5" ht="31.5" customHeight="1">
      <c r="A76" s="62" t="s">
        <v>105</v>
      </c>
      <c r="B76" s="64" t="s">
        <v>596</v>
      </c>
      <c r="C76" s="59" t="s">
        <v>588</v>
      </c>
      <c r="D76" s="66"/>
      <c r="E76" s="61">
        <f>VLOOKUP('Разукомплектованные элементы'!A76,Цены!$A$5:$I$243,9,0)</f>
        <v>601.19999999999993</v>
      </c>
    </row>
    <row r="77" spans="1:5" ht="31.5" customHeight="1">
      <c r="A77" s="62" t="s">
        <v>106</v>
      </c>
      <c r="B77" s="64" t="s">
        <v>596</v>
      </c>
      <c r="C77" s="59" t="s">
        <v>589</v>
      </c>
      <c r="D77" s="66"/>
      <c r="E77" s="61">
        <f>VLOOKUP('Разукомплектованные элементы'!A77,Цены!$A$5:$I$243,9,0)</f>
        <v>933.59999999999991</v>
      </c>
    </row>
    <row r="78" spans="1:5" ht="31.5" customHeight="1">
      <c r="A78" s="62" t="s">
        <v>107</v>
      </c>
      <c r="B78" s="64" t="s">
        <v>596</v>
      </c>
      <c r="C78" s="59" t="s">
        <v>590</v>
      </c>
      <c r="D78" s="66"/>
      <c r="E78" s="61">
        <f>VLOOKUP('Разукомплектованные элементы'!A78,Цены!$A$5:$I$243,9,0)</f>
        <v>1266</v>
      </c>
    </row>
    <row r="79" spans="1:5" ht="31.5" customHeight="1">
      <c r="A79" s="62" t="s">
        <v>108</v>
      </c>
      <c r="B79" s="64" t="s">
        <v>596</v>
      </c>
      <c r="C79" s="59" t="s">
        <v>591</v>
      </c>
      <c r="D79" s="66"/>
      <c r="E79" s="61">
        <f>VLOOKUP('Разукомплектованные элементы'!A79,Цены!$A$5:$I$243,9,0)</f>
        <v>1598.3999999999999</v>
      </c>
    </row>
    <row r="80" spans="1:5" ht="31.5" customHeight="1">
      <c r="A80" s="62" t="s">
        <v>109</v>
      </c>
      <c r="B80" s="64" t="s">
        <v>596</v>
      </c>
      <c r="C80" s="59" t="s">
        <v>592</v>
      </c>
      <c r="D80" s="66"/>
      <c r="E80" s="61">
        <f>VLOOKUP('Разукомплектованные элементы'!A80,Цены!$A$5:$I$243,9,0)</f>
        <v>1930.8</v>
      </c>
    </row>
    <row r="81" spans="1:5" ht="31.5" customHeight="1">
      <c r="A81" s="62" t="s">
        <v>110</v>
      </c>
      <c r="B81" s="64" t="s">
        <v>596</v>
      </c>
      <c r="C81" s="59" t="s">
        <v>593</v>
      </c>
      <c r="D81" s="66"/>
      <c r="E81" s="61">
        <f>VLOOKUP('Разукомплектованные элементы'!A81,Цены!$A$5:$I$243,9,0)</f>
        <v>2262</v>
      </c>
    </row>
    <row r="82" spans="1:5" ht="31.5" customHeight="1">
      <c r="A82" s="62" t="s">
        <v>111</v>
      </c>
      <c r="B82" s="64" t="s">
        <v>596</v>
      </c>
      <c r="C82" s="59" t="s">
        <v>594</v>
      </c>
      <c r="D82" s="66"/>
      <c r="E82" s="61">
        <f>VLOOKUP('Разукомплектованные элементы'!A82,Цены!$A$5:$I$243,9,0)</f>
        <v>776.4</v>
      </c>
    </row>
    <row r="83" spans="1:5" ht="31.5" customHeight="1">
      <c r="A83" s="62" t="s">
        <v>112</v>
      </c>
      <c r="B83" s="64" t="s">
        <v>596</v>
      </c>
      <c r="C83" s="59" t="s">
        <v>595</v>
      </c>
      <c r="D83" s="66"/>
      <c r="E83" s="61">
        <f>VLOOKUP('Разукомплектованные элементы'!A83,Цены!$A$5:$I$243,9,0)</f>
        <v>1251.5999999999999</v>
      </c>
    </row>
    <row r="84" spans="1:5" ht="31.5" customHeight="1">
      <c r="A84" s="62" t="s">
        <v>20</v>
      </c>
      <c r="B84" s="64" t="s">
        <v>597</v>
      </c>
      <c r="C84" s="59" t="s">
        <v>247</v>
      </c>
      <c r="D84" s="66"/>
      <c r="E84" s="61">
        <f>VLOOKUP('Разукомплектованные элементы'!A84,Цены!$A$5:$I$243,9,0)</f>
        <v>1856.3999999999999</v>
      </c>
    </row>
    <row r="85" spans="1:5" ht="31.5" customHeight="1">
      <c r="A85" s="62" t="s">
        <v>19</v>
      </c>
      <c r="B85" s="64" t="s">
        <v>597</v>
      </c>
      <c r="C85" s="59" t="s">
        <v>249</v>
      </c>
      <c r="D85" s="66"/>
      <c r="E85" s="61">
        <f>VLOOKUP('Разукомплектованные элементы'!A85,Цены!$A$5:$I$243,9,0)</f>
        <v>1430.3999999999999</v>
      </c>
    </row>
    <row r="86" spans="1:5" ht="31.5" customHeight="1">
      <c r="A86" s="62" t="s">
        <v>123</v>
      </c>
      <c r="B86" s="64" t="s">
        <v>598</v>
      </c>
      <c r="C86" s="59" t="s">
        <v>248</v>
      </c>
      <c r="D86" s="66"/>
      <c r="E86" s="61">
        <f>VLOOKUP('Разукомплектованные элементы'!A86,Цены!$A$5:$I$243,9,0)</f>
        <v>1188</v>
      </c>
    </row>
    <row r="87" spans="1:5" ht="31.5" customHeight="1">
      <c r="A87" s="62" t="s">
        <v>124</v>
      </c>
      <c r="B87" s="64" t="s">
        <v>598</v>
      </c>
      <c r="C87" s="59" t="s">
        <v>250</v>
      </c>
      <c r="D87" s="66"/>
      <c r="E87" s="61">
        <f>VLOOKUP('Разукомплектованные элементы'!A87,Цены!$A$5:$I$243,9,0)</f>
        <v>967.19999999999993</v>
      </c>
    </row>
  </sheetData>
  <mergeCells count="18">
    <mergeCell ref="D20:D21"/>
    <mergeCell ref="A1:E1"/>
    <mergeCell ref="D6:D7"/>
    <mergeCell ref="D10:D11"/>
    <mergeCell ref="D12:D13"/>
    <mergeCell ref="D14:D15"/>
    <mergeCell ref="D16:D17"/>
    <mergeCell ref="D18:D19"/>
    <mergeCell ref="D22:D23"/>
    <mergeCell ref="D24:D25"/>
    <mergeCell ref="D26:D27"/>
    <mergeCell ref="D28:D29"/>
    <mergeCell ref="D30:D31"/>
    <mergeCell ref="D38:D39"/>
    <mergeCell ref="D40:D41"/>
    <mergeCell ref="D32:D33"/>
    <mergeCell ref="D34:D35"/>
    <mergeCell ref="D36:D3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43"/>
  <sheetViews>
    <sheetView workbookViewId="0">
      <selection activeCell="H3" sqref="H3:H4"/>
    </sheetView>
  </sheetViews>
  <sheetFormatPr defaultRowHeight="15"/>
  <cols>
    <col min="1" max="1" width="18.42578125" style="26" bestFit="1" customWidth="1"/>
    <col min="2" max="2" width="39.5703125" style="30" bestFit="1" customWidth="1"/>
    <col min="3" max="3" width="20.85546875" style="26" customWidth="1"/>
    <col min="4" max="4" width="14.28515625" style="26" customWidth="1"/>
    <col min="5" max="5" width="25" style="26" customWidth="1"/>
    <col min="6" max="6" width="15.85546875" style="43" customWidth="1"/>
    <col min="7" max="7" width="17.5703125" style="25" customWidth="1"/>
    <col min="8" max="8" width="15" style="44" customWidth="1"/>
    <col min="9" max="9" width="14.85546875" style="26" customWidth="1"/>
    <col min="10" max="10" width="11.42578125" style="26" bestFit="1" customWidth="1"/>
    <col min="11" max="13" width="9.140625" style="26"/>
    <col min="14" max="14" width="12.140625" style="26" bestFit="1" customWidth="1"/>
    <col min="15" max="256" width="9.140625" style="26"/>
    <col min="257" max="257" width="18.42578125" style="26" bestFit="1" customWidth="1"/>
    <col min="258" max="258" width="39.5703125" style="26" bestFit="1" customWidth="1"/>
    <col min="259" max="259" width="20.85546875" style="26" customWidth="1"/>
    <col min="260" max="260" width="14.28515625" style="26" customWidth="1"/>
    <col min="261" max="261" width="25" style="26" customWidth="1"/>
    <col min="262" max="262" width="15.85546875" style="26" customWidth="1"/>
    <col min="263" max="263" width="17.5703125" style="26" customWidth="1"/>
    <col min="264" max="264" width="15" style="26" customWidth="1"/>
    <col min="265" max="265" width="14.85546875" style="26" customWidth="1"/>
    <col min="266" max="266" width="11.42578125" style="26" bestFit="1" customWidth="1"/>
    <col min="267" max="269" width="9.140625" style="26"/>
    <col min="270" max="270" width="12.140625" style="26" bestFit="1" customWidth="1"/>
    <col min="271" max="512" width="9.140625" style="26"/>
    <col min="513" max="513" width="18.42578125" style="26" bestFit="1" customWidth="1"/>
    <col min="514" max="514" width="39.5703125" style="26" bestFit="1" customWidth="1"/>
    <col min="515" max="515" width="20.85546875" style="26" customWidth="1"/>
    <col min="516" max="516" width="14.28515625" style="26" customWidth="1"/>
    <col min="517" max="517" width="25" style="26" customWidth="1"/>
    <col min="518" max="518" width="15.85546875" style="26" customWidth="1"/>
    <col min="519" max="519" width="17.5703125" style="26" customWidth="1"/>
    <col min="520" max="520" width="15" style="26" customWidth="1"/>
    <col min="521" max="521" width="14.85546875" style="26" customWidth="1"/>
    <col min="522" max="522" width="11.42578125" style="26" bestFit="1" customWidth="1"/>
    <col min="523" max="525" width="9.140625" style="26"/>
    <col min="526" max="526" width="12.140625" style="26" bestFit="1" customWidth="1"/>
    <col min="527" max="768" width="9.140625" style="26"/>
    <col min="769" max="769" width="18.42578125" style="26" bestFit="1" customWidth="1"/>
    <col min="770" max="770" width="39.5703125" style="26" bestFit="1" customWidth="1"/>
    <col min="771" max="771" width="20.85546875" style="26" customWidth="1"/>
    <col min="772" max="772" width="14.28515625" style="26" customWidth="1"/>
    <col min="773" max="773" width="25" style="26" customWidth="1"/>
    <col min="774" max="774" width="15.85546875" style="26" customWidth="1"/>
    <col min="775" max="775" width="17.5703125" style="26" customWidth="1"/>
    <col min="776" max="776" width="15" style="26" customWidth="1"/>
    <col min="777" max="777" width="14.85546875" style="26" customWidth="1"/>
    <col min="778" max="778" width="11.42578125" style="26" bestFit="1" customWidth="1"/>
    <col min="779" max="781" width="9.140625" style="26"/>
    <col min="782" max="782" width="12.140625" style="26" bestFit="1" customWidth="1"/>
    <col min="783" max="1024" width="9.140625" style="26"/>
    <col min="1025" max="1025" width="18.42578125" style="26" bestFit="1" customWidth="1"/>
    <col min="1026" max="1026" width="39.5703125" style="26" bestFit="1" customWidth="1"/>
    <col min="1027" max="1027" width="20.85546875" style="26" customWidth="1"/>
    <col min="1028" max="1028" width="14.28515625" style="26" customWidth="1"/>
    <col min="1029" max="1029" width="25" style="26" customWidth="1"/>
    <col min="1030" max="1030" width="15.85546875" style="26" customWidth="1"/>
    <col min="1031" max="1031" width="17.5703125" style="26" customWidth="1"/>
    <col min="1032" max="1032" width="15" style="26" customWidth="1"/>
    <col min="1033" max="1033" width="14.85546875" style="26" customWidth="1"/>
    <col min="1034" max="1034" width="11.42578125" style="26" bestFit="1" customWidth="1"/>
    <col min="1035" max="1037" width="9.140625" style="26"/>
    <col min="1038" max="1038" width="12.140625" style="26" bestFit="1" customWidth="1"/>
    <col min="1039" max="1280" width="9.140625" style="26"/>
    <col min="1281" max="1281" width="18.42578125" style="26" bestFit="1" customWidth="1"/>
    <col min="1282" max="1282" width="39.5703125" style="26" bestFit="1" customWidth="1"/>
    <col min="1283" max="1283" width="20.85546875" style="26" customWidth="1"/>
    <col min="1284" max="1284" width="14.28515625" style="26" customWidth="1"/>
    <col min="1285" max="1285" width="25" style="26" customWidth="1"/>
    <col min="1286" max="1286" width="15.85546875" style="26" customWidth="1"/>
    <col min="1287" max="1287" width="17.5703125" style="26" customWidth="1"/>
    <col min="1288" max="1288" width="15" style="26" customWidth="1"/>
    <col min="1289" max="1289" width="14.85546875" style="26" customWidth="1"/>
    <col min="1290" max="1290" width="11.42578125" style="26" bestFit="1" customWidth="1"/>
    <col min="1291" max="1293" width="9.140625" style="26"/>
    <col min="1294" max="1294" width="12.140625" style="26" bestFit="1" customWidth="1"/>
    <col min="1295" max="1536" width="9.140625" style="26"/>
    <col min="1537" max="1537" width="18.42578125" style="26" bestFit="1" customWidth="1"/>
    <col min="1538" max="1538" width="39.5703125" style="26" bestFit="1" customWidth="1"/>
    <col min="1539" max="1539" width="20.85546875" style="26" customWidth="1"/>
    <col min="1540" max="1540" width="14.28515625" style="26" customWidth="1"/>
    <col min="1541" max="1541" width="25" style="26" customWidth="1"/>
    <col min="1542" max="1542" width="15.85546875" style="26" customWidth="1"/>
    <col min="1543" max="1543" width="17.5703125" style="26" customWidth="1"/>
    <col min="1544" max="1544" width="15" style="26" customWidth="1"/>
    <col min="1545" max="1545" width="14.85546875" style="26" customWidth="1"/>
    <col min="1546" max="1546" width="11.42578125" style="26" bestFit="1" customWidth="1"/>
    <col min="1547" max="1549" width="9.140625" style="26"/>
    <col min="1550" max="1550" width="12.140625" style="26" bestFit="1" customWidth="1"/>
    <col min="1551" max="1792" width="9.140625" style="26"/>
    <col min="1793" max="1793" width="18.42578125" style="26" bestFit="1" customWidth="1"/>
    <col min="1794" max="1794" width="39.5703125" style="26" bestFit="1" customWidth="1"/>
    <col min="1795" max="1795" width="20.85546875" style="26" customWidth="1"/>
    <col min="1796" max="1796" width="14.28515625" style="26" customWidth="1"/>
    <col min="1797" max="1797" width="25" style="26" customWidth="1"/>
    <col min="1798" max="1798" width="15.85546875" style="26" customWidth="1"/>
    <col min="1799" max="1799" width="17.5703125" style="26" customWidth="1"/>
    <col min="1800" max="1800" width="15" style="26" customWidth="1"/>
    <col min="1801" max="1801" width="14.85546875" style="26" customWidth="1"/>
    <col min="1802" max="1802" width="11.42578125" style="26" bestFit="1" customWidth="1"/>
    <col min="1803" max="1805" width="9.140625" style="26"/>
    <col min="1806" max="1806" width="12.140625" style="26" bestFit="1" customWidth="1"/>
    <col min="1807" max="2048" width="9.140625" style="26"/>
    <col min="2049" max="2049" width="18.42578125" style="26" bestFit="1" customWidth="1"/>
    <col min="2050" max="2050" width="39.5703125" style="26" bestFit="1" customWidth="1"/>
    <col min="2051" max="2051" width="20.85546875" style="26" customWidth="1"/>
    <col min="2052" max="2052" width="14.28515625" style="26" customWidth="1"/>
    <col min="2053" max="2053" width="25" style="26" customWidth="1"/>
    <col min="2054" max="2054" width="15.85546875" style="26" customWidth="1"/>
    <col min="2055" max="2055" width="17.5703125" style="26" customWidth="1"/>
    <col min="2056" max="2056" width="15" style="26" customWidth="1"/>
    <col min="2057" max="2057" width="14.85546875" style="26" customWidth="1"/>
    <col min="2058" max="2058" width="11.42578125" style="26" bestFit="1" customWidth="1"/>
    <col min="2059" max="2061" width="9.140625" style="26"/>
    <col min="2062" max="2062" width="12.140625" style="26" bestFit="1" customWidth="1"/>
    <col min="2063" max="2304" width="9.140625" style="26"/>
    <col min="2305" max="2305" width="18.42578125" style="26" bestFit="1" customWidth="1"/>
    <col min="2306" max="2306" width="39.5703125" style="26" bestFit="1" customWidth="1"/>
    <col min="2307" max="2307" width="20.85546875" style="26" customWidth="1"/>
    <col min="2308" max="2308" width="14.28515625" style="26" customWidth="1"/>
    <col min="2309" max="2309" width="25" style="26" customWidth="1"/>
    <col min="2310" max="2310" width="15.85546875" style="26" customWidth="1"/>
    <col min="2311" max="2311" width="17.5703125" style="26" customWidth="1"/>
    <col min="2312" max="2312" width="15" style="26" customWidth="1"/>
    <col min="2313" max="2313" width="14.85546875" style="26" customWidth="1"/>
    <col min="2314" max="2314" width="11.42578125" style="26" bestFit="1" customWidth="1"/>
    <col min="2315" max="2317" width="9.140625" style="26"/>
    <col min="2318" max="2318" width="12.140625" style="26" bestFit="1" customWidth="1"/>
    <col min="2319" max="2560" width="9.140625" style="26"/>
    <col min="2561" max="2561" width="18.42578125" style="26" bestFit="1" customWidth="1"/>
    <col min="2562" max="2562" width="39.5703125" style="26" bestFit="1" customWidth="1"/>
    <col min="2563" max="2563" width="20.85546875" style="26" customWidth="1"/>
    <col min="2564" max="2564" width="14.28515625" style="26" customWidth="1"/>
    <col min="2565" max="2565" width="25" style="26" customWidth="1"/>
    <col min="2566" max="2566" width="15.85546875" style="26" customWidth="1"/>
    <col min="2567" max="2567" width="17.5703125" style="26" customWidth="1"/>
    <col min="2568" max="2568" width="15" style="26" customWidth="1"/>
    <col min="2569" max="2569" width="14.85546875" style="26" customWidth="1"/>
    <col min="2570" max="2570" width="11.42578125" style="26" bestFit="1" customWidth="1"/>
    <col min="2571" max="2573" width="9.140625" style="26"/>
    <col min="2574" max="2574" width="12.140625" style="26" bestFit="1" customWidth="1"/>
    <col min="2575" max="2816" width="9.140625" style="26"/>
    <col min="2817" max="2817" width="18.42578125" style="26" bestFit="1" customWidth="1"/>
    <col min="2818" max="2818" width="39.5703125" style="26" bestFit="1" customWidth="1"/>
    <col min="2819" max="2819" width="20.85546875" style="26" customWidth="1"/>
    <col min="2820" max="2820" width="14.28515625" style="26" customWidth="1"/>
    <col min="2821" max="2821" width="25" style="26" customWidth="1"/>
    <col min="2822" max="2822" width="15.85546875" style="26" customWidth="1"/>
    <col min="2823" max="2823" width="17.5703125" style="26" customWidth="1"/>
    <col min="2824" max="2824" width="15" style="26" customWidth="1"/>
    <col min="2825" max="2825" width="14.85546875" style="26" customWidth="1"/>
    <col min="2826" max="2826" width="11.42578125" style="26" bestFit="1" customWidth="1"/>
    <col min="2827" max="2829" width="9.140625" style="26"/>
    <col min="2830" max="2830" width="12.140625" style="26" bestFit="1" customWidth="1"/>
    <col min="2831" max="3072" width="9.140625" style="26"/>
    <col min="3073" max="3073" width="18.42578125" style="26" bestFit="1" customWidth="1"/>
    <col min="3074" max="3074" width="39.5703125" style="26" bestFit="1" customWidth="1"/>
    <col min="3075" max="3075" width="20.85546875" style="26" customWidth="1"/>
    <col min="3076" max="3076" width="14.28515625" style="26" customWidth="1"/>
    <col min="3077" max="3077" width="25" style="26" customWidth="1"/>
    <col min="3078" max="3078" width="15.85546875" style="26" customWidth="1"/>
    <col min="3079" max="3079" width="17.5703125" style="26" customWidth="1"/>
    <col min="3080" max="3080" width="15" style="26" customWidth="1"/>
    <col min="3081" max="3081" width="14.85546875" style="26" customWidth="1"/>
    <col min="3082" max="3082" width="11.42578125" style="26" bestFit="1" customWidth="1"/>
    <col min="3083" max="3085" width="9.140625" style="26"/>
    <col min="3086" max="3086" width="12.140625" style="26" bestFit="1" customWidth="1"/>
    <col min="3087" max="3328" width="9.140625" style="26"/>
    <col min="3329" max="3329" width="18.42578125" style="26" bestFit="1" customWidth="1"/>
    <col min="3330" max="3330" width="39.5703125" style="26" bestFit="1" customWidth="1"/>
    <col min="3331" max="3331" width="20.85546875" style="26" customWidth="1"/>
    <col min="3332" max="3332" width="14.28515625" style="26" customWidth="1"/>
    <col min="3333" max="3333" width="25" style="26" customWidth="1"/>
    <col min="3334" max="3334" width="15.85546875" style="26" customWidth="1"/>
    <col min="3335" max="3335" width="17.5703125" style="26" customWidth="1"/>
    <col min="3336" max="3336" width="15" style="26" customWidth="1"/>
    <col min="3337" max="3337" width="14.85546875" style="26" customWidth="1"/>
    <col min="3338" max="3338" width="11.42578125" style="26" bestFit="1" customWidth="1"/>
    <col min="3339" max="3341" width="9.140625" style="26"/>
    <col min="3342" max="3342" width="12.140625" style="26" bestFit="1" customWidth="1"/>
    <col min="3343" max="3584" width="9.140625" style="26"/>
    <col min="3585" max="3585" width="18.42578125" style="26" bestFit="1" customWidth="1"/>
    <col min="3586" max="3586" width="39.5703125" style="26" bestFit="1" customWidth="1"/>
    <col min="3587" max="3587" width="20.85546875" style="26" customWidth="1"/>
    <col min="3588" max="3588" width="14.28515625" style="26" customWidth="1"/>
    <col min="3589" max="3589" width="25" style="26" customWidth="1"/>
    <col min="3590" max="3590" width="15.85546875" style="26" customWidth="1"/>
    <col min="3591" max="3591" width="17.5703125" style="26" customWidth="1"/>
    <col min="3592" max="3592" width="15" style="26" customWidth="1"/>
    <col min="3593" max="3593" width="14.85546875" style="26" customWidth="1"/>
    <col min="3594" max="3594" width="11.42578125" style="26" bestFit="1" customWidth="1"/>
    <col min="3595" max="3597" width="9.140625" style="26"/>
    <col min="3598" max="3598" width="12.140625" style="26" bestFit="1" customWidth="1"/>
    <col min="3599" max="3840" width="9.140625" style="26"/>
    <col min="3841" max="3841" width="18.42578125" style="26" bestFit="1" customWidth="1"/>
    <col min="3842" max="3842" width="39.5703125" style="26" bestFit="1" customWidth="1"/>
    <col min="3843" max="3843" width="20.85546875" style="26" customWidth="1"/>
    <col min="3844" max="3844" width="14.28515625" style="26" customWidth="1"/>
    <col min="3845" max="3845" width="25" style="26" customWidth="1"/>
    <col min="3846" max="3846" width="15.85546875" style="26" customWidth="1"/>
    <col min="3847" max="3847" width="17.5703125" style="26" customWidth="1"/>
    <col min="3848" max="3848" width="15" style="26" customWidth="1"/>
    <col min="3849" max="3849" width="14.85546875" style="26" customWidth="1"/>
    <col min="3850" max="3850" width="11.42578125" style="26" bestFit="1" customWidth="1"/>
    <col min="3851" max="3853" width="9.140625" style="26"/>
    <col min="3854" max="3854" width="12.140625" style="26" bestFit="1" customWidth="1"/>
    <col min="3855" max="4096" width="9.140625" style="26"/>
    <col min="4097" max="4097" width="18.42578125" style="26" bestFit="1" customWidth="1"/>
    <col min="4098" max="4098" width="39.5703125" style="26" bestFit="1" customWidth="1"/>
    <col min="4099" max="4099" width="20.85546875" style="26" customWidth="1"/>
    <col min="4100" max="4100" width="14.28515625" style="26" customWidth="1"/>
    <col min="4101" max="4101" width="25" style="26" customWidth="1"/>
    <col min="4102" max="4102" width="15.85546875" style="26" customWidth="1"/>
    <col min="4103" max="4103" width="17.5703125" style="26" customWidth="1"/>
    <col min="4104" max="4104" width="15" style="26" customWidth="1"/>
    <col min="4105" max="4105" width="14.85546875" style="26" customWidth="1"/>
    <col min="4106" max="4106" width="11.42578125" style="26" bestFit="1" customWidth="1"/>
    <col min="4107" max="4109" width="9.140625" style="26"/>
    <col min="4110" max="4110" width="12.140625" style="26" bestFit="1" customWidth="1"/>
    <col min="4111" max="4352" width="9.140625" style="26"/>
    <col min="4353" max="4353" width="18.42578125" style="26" bestFit="1" customWidth="1"/>
    <col min="4354" max="4354" width="39.5703125" style="26" bestFit="1" customWidth="1"/>
    <col min="4355" max="4355" width="20.85546875" style="26" customWidth="1"/>
    <col min="4356" max="4356" width="14.28515625" style="26" customWidth="1"/>
    <col min="4357" max="4357" width="25" style="26" customWidth="1"/>
    <col min="4358" max="4358" width="15.85546875" style="26" customWidth="1"/>
    <col min="4359" max="4359" width="17.5703125" style="26" customWidth="1"/>
    <col min="4360" max="4360" width="15" style="26" customWidth="1"/>
    <col min="4361" max="4361" width="14.85546875" style="26" customWidth="1"/>
    <col min="4362" max="4362" width="11.42578125" style="26" bestFit="1" customWidth="1"/>
    <col min="4363" max="4365" width="9.140625" style="26"/>
    <col min="4366" max="4366" width="12.140625" style="26" bestFit="1" customWidth="1"/>
    <col min="4367" max="4608" width="9.140625" style="26"/>
    <col min="4609" max="4609" width="18.42578125" style="26" bestFit="1" customWidth="1"/>
    <col min="4610" max="4610" width="39.5703125" style="26" bestFit="1" customWidth="1"/>
    <col min="4611" max="4611" width="20.85546875" style="26" customWidth="1"/>
    <col min="4612" max="4612" width="14.28515625" style="26" customWidth="1"/>
    <col min="4613" max="4613" width="25" style="26" customWidth="1"/>
    <col min="4614" max="4614" width="15.85546875" style="26" customWidth="1"/>
    <col min="4615" max="4615" width="17.5703125" style="26" customWidth="1"/>
    <col min="4616" max="4616" width="15" style="26" customWidth="1"/>
    <col min="4617" max="4617" width="14.85546875" style="26" customWidth="1"/>
    <col min="4618" max="4618" width="11.42578125" style="26" bestFit="1" customWidth="1"/>
    <col min="4619" max="4621" width="9.140625" style="26"/>
    <col min="4622" max="4622" width="12.140625" style="26" bestFit="1" customWidth="1"/>
    <col min="4623" max="4864" width="9.140625" style="26"/>
    <col min="4865" max="4865" width="18.42578125" style="26" bestFit="1" customWidth="1"/>
    <col min="4866" max="4866" width="39.5703125" style="26" bestFit="1" customWidth="1"/>
    <col min="4867" max="4867" width="20.85546875" style="26" customWidth="1"/>
    <col min="4868" max="4868" width="14.28515625" style="26" customWidth="1"/>
    <col min="4869" max="4869" width="25" style="26" customWidth="1"/>
    <col min="4870" max="4870" width="15.85546875" style="26" customWidth="1"/>
    <col min="4871" max="4871" width="17.5703125" style="26" customWidth="1"/>
    <col min="4872" max="4872" width="15" style="26" customWidth="1"/>
    <col min="4873" max="4873" width="14.85546875" style="26" customWidth="1"/>
    <col min="4874" max="4874" width="11.42578125" style="26" bestFit="1" customWidth="1"/>
    <col min="4875" max="4877" width="9.140625" style="26"/>
    <col min="4878" max="4878" width="12.140625" style="26" bestFit="1" customWidth="1"/>
    <col min="4879" max="5120" width="9.140625" style="26"/>
    <col min="5121" max="5121" width="18.42578125" style="26" bestFit="1" customWidth="1"/>
    <col min="5122" max="5122" width="39.5703125" style="26" bestFit="1" customWidth="1"/>
    <col min="5123" max="5123" width="20.85546875" style="26" customWidth="1"/>
    <col min="5124" max="5124" width="14.28515625" style="26" customWidth="1"/>
    <col min="5125" max="5125" width="25" style="26" customWidth="1"/>
    <col min="5126" max="5126" width="15.85546875" style="26" customWidth="1"/>
    <col min="5127" max="5127" width="17.5703125" style="26" customWidth="1"/>
    <col min="5128" max="5128" width="15" style="26" customWidth="1"/>
    <col min="5129" max="5129" width="14.85546875" style="26" customWidth="1"/>
    <col min="5130" max="5130" width="11.42578125" style="26" bestFit="1" customWidth="1"/>
    <col min="5131" max="5133" width="9.140625" style="26"/>
    <col min="5134" max="5134" width="12.140625" style="26" bestFit="1" customWidth="1"/>
    <col min="5135" max="5376" width="9.140625" style="26"/>
    <col min="5377" max="5377" width="18.42578125" style="26" bestFit="1" customWidth="1"/>
    <col min="5378" max="5378" width="39.5703125" style="26" bestFit="1" customWidth="1"/>
    <col min="5379" max="5379" width="20.85546875" style="26" customWidth="1"/>
    <col min="5380" max="5380" width="14.28515625" style="26" customWidth="1"/>
    <col min="5381" max="5381" width="25" style="26" customWidth="1"/>
    <col min="5382" max="5382" width="15.85546875" style="26" customWidth="1"/>
    <col min="5383" max="5383" width="17.5703125" style="26" customWidth="1"/>
    <col min="5384" max="5384" width="15" style="26" customWidth="1"/>
    <col min="5385" max="5385" width="14.85546875" style="26" customWidth="1"/>
    <col min="5386" max="5386" width="11.42578125" style="26" bestFit="1" customWidth="1"/>
    <col min="5387" max="5389" width="9.140625" style="26"/>
    <col min="5390" max="5390" width="12.140625" style="26" bestFit="1" customWidth="1"/>
    <col min="5391" max="5632" width="9.140625" style="26"/>
    <col min="5633" max="5633" width="18.42578125" style="26" bestFit="1" customWidth="1"/>
    <col min="5634" max="5634" width="39.5703125" style="26" bestFit="1" customWidth="1"/>
    <col min="5635" max="5635" width="20.85546875" style="26" customWidth="1"/>
    <col min="5636" max="5636" width="14.28515625" style="26" customWidth="1"/>
    <col min="5637" max="5637" width="25" style="26" customWidth="1"/>
    <col min="5638" max="5638" width="15.85546875" style="26" customWidth="1"/>
    <col min="5639" max="5639" width="17.5703125" style="26" customWidth="1"/>
    <col min="5640" max="5640" width="15" style="26" customWidth="1"/>
    <col min="5641" max="5641" width="14.85546875" style="26" customWidth="1"/>
    <col min="5642" max="5642" width="11.42578125" style="26" bestFit="1" customWidth="1"/>
    <col min="5643" max="5645" width="9.140625" style="26"/>
    <col min="5646" max="5646" width="12.140625" style="26" bestFit="1" customWidth="1"/>
    <col min="5647" max="5888" width="9.140625" style="26"/>
    <col min="5889" max="5889" width="18.42578125" style="26" bestFit="1" customWidth="1"/>
    <col min="5890" max="5890" width="39.5703125" style="26" bestFit="1" customWidth="1"/>
    <col min="5891" max="5891" width="20.85546875" style="26" customWidth="1"/>
    <col min="5892" max="5892" width="14.28515625" style="26" customWidth="1"/>
    <col min="5893" max="5893" width="25" style="26" customWidth="1"/>
    <col min="5894" max="5894" width="15.85546875" style="26" customWidth="1"/>
    <col min="5895" max="5895" width="17.5703125" style="26" customWidth="1"/>
    <col min="5896" max="5896" width="15" style="26" customWidth="1"/>
    <col min="5897" max="5897" width="14.85546875" style="26" customWidth="1"/>
    <col min="5898" max="5898" width="11.42578125" style="26" bestFit="1" customWidth="1"/>
    <col min="5899" max="5901" width="9.140625" style="26"/>
    <col min="5902" max="5902" width="12.140625" style="26" bestFit="1" customWidth="1"/>
    <col min="5903" max="6144" width="9.140625" style="26"/>
    <col min="6145" max="6145" width="18.42578125" style="26" bestFit="1" customWidth="1"/>
    <col min="6146" max="6146" width="39.5703125" style="26" bestFit="1" customWidth="1"/>
    <col min="6147" max="6147" width="20.85546875" style="26" customWidth="1"/>
    <col min="6148" max="6148" width="14.28515625" style="26" customWidth="1"/>
    <col min="6149" max="6149" width="25" style="26" customWidth="1"/>
    <col min="6150" max="6150" width="15.85546875" style="26" customWidth="1"/>
    <col min="6151" max="6151" width="17.5703125" style="26" customWidth="1"/>
    <col min="6152" max="6152" width="15" style="26" customWidth="1"/>
    <col min="6153" max="6153" width="14.85546875" style="26" customWidth="1"/>
    <col min="6154" max="6154" width="11.42578125" style="26" bestFit="1" customWidth="1"/>
    <col min="6155" max="6157" width="9.140625" style="26"/>
    <col min="6158" max="6158" width="12.140625" style="26" bestFit="1" customWidth="1"/>
    <col min="6159" max="6400" width="9.140625" style="26"/>
    <col min="6401" max="6401" width="18.42578125" style="26" bestFit="1" customWidth="1"/>
    <col min="6402" max="6402" width="39.5703125" style="26" bestFit="1" customWidth="1"/>
    <col min="6403" max="6403" width="20.85546875" style="26" customWidth="1"/>
    <col min="6404" max="6404" width="14.28515625" style="26" customWidth="1"/>
    <col min="6405" max="6405" width="25" style="26" customWidth="1"/>
    <col min="6406" max="6406" width="15.85546875" style="26" customWidth="1"/>
    <col min="6407" max="6407" width="17.5703125" style="26" customWidth="1"/>
    <col min="6408" max="6408" width="15" style="26" customWidth="1"/>
    <col min="6409" max="6409" width="14.85546875" style="26" customWidth="1"/>
    <col min="6410" max="6410" width="11.42578125" style="26" bestFit="1" customWidth="1"/>
    <col min="6411" max="6413" width="9.140625" style="26"/>
    <col min="6414" max="6414" width="12.140625" style="26" bestFit="1" customWidth="1"/>
    <col min="6415" max="6656" width="9.140625" style="26"/>
    <col min="6657" max="6657" width="18.42578125" style="26" bestFit="1" customWidth="1"/>
    <col min="6658" max="6658" width="39.5703125" style="26" bestFit="1" customWidth="1"/>
    <col min="6659" max="6659" width="20.85546875" style="26" customWidth="1"/>
    <col min="6660" max="6660" width="14.28515625" style="26" customWidth="1"/>
    <col min="6661" max="6661" width="25" style="26" customWidth="1"/>
    <col min="6662" max="6662" width="15.85546875" style="26" customWidth="1"/>
    <col min="6663" max="6663" width="17.5703125" style="26" customWidth="1"/>
    <col min="6664" max="6664" width="15" style="26" customWidth="1"/>
    <col min="6665" max="6665" width="14.85546875" style="26" customWidth="1"/>
    <col min="6666" max="6666" width="11.42578125" style="26" bestFit="1" customWidth="1"/>
    <col min="6667" max="6669" width="9.140625" style="26"/>
    <col min="6670" max="6670" width="12.140625" style="26" bestFit="1" customWidth="1"/>
    <col min="6671" max="6912" width="9.140625" style="26"/>
    <col min="6913" max="6913" width="18.42578125" style="26" bestFit="1" customWidth="1"/>
    <col min="6914" max="6914" width="39.5703125" style="26" bestFit="1" customWidth="1"/>
    <col min="6915" max="6915" width="20.85546875" style="26" customWidth="1"/>
    <col min="6916" max="6916" width="14.28515625" style="26" customWidth="1"/>
    <col min="6917" max="6917" width="25" style="26" customWidth="1"/>
    <col min="6918" max="6918" width="15.85546875" style="26" customWidth="1"/>
    <col min="6919" max="6919" width="17.5703125" style="26" customWidth="1"/>
    <col min="6920" max="6920" width="15" style="26" customWidth="1"/>
    <col min="6921" max="6921" width="14.85546875" style="26" customWidth="1"/>
    <col min="6922" max="6922" width="11.42578125" style="26" bestFit="1" customWidth="1"/>
    <col min="6923" max="6925" width="9.140625" style="26"/>
    <col min="6926" max="6926" width="12.140625" style="26" bestFit="1" customWidth="1"/>
    <col min="6927" max="7168" width="9.140625" style="26"/>
    <col min="7169" max="7169" width="18.42578125" style="26" bestFit="1" customWidth="1"/>
    <col min="7170" max="7170" width="39.5703125" style="26" bestFit="1" customWidth="1"/>
    <col min="7171" max="7171" width="20.85546875" style="26" customWidth="1"/>
    <col min="7172" max="7172" width="14.28515625" style="26" customWidth="1"/>
    <col min="7173" max="7173" width="25" style="26" customWidth="1"/>
    <col min="7174" max="7174" width="15.85546875" style="26" customWidth="1"/>
    <col min="7175" max="7175" width="17.5703125" style="26" customWidth="1"/>
    <col min="7176" max="7176" width="15" style="26" customWidth="1"/>
    <col min="7177" max="7177" width="14.85546875" style="26" customWidth="1"/>
    <col min="7178" max="7178" width="11.42578125" style="26" bestFit="1" customWidth="1"/>
    <col min="7179" max="7181" width="9.140625" style="26"/>
    <col min="7182" max="7182" width="12.140625" style="26" bestFit="1" customWidth="1"/>
    <col min="7183" max="7424" width="9.140625" style="26"/>
    <col min="7425" max="7425" width="18.42578125" style="26" bestFit="1" customWidth="1"/>
    <col min="7426" max="7426" width="39.5703125" style="26" bestFit="1" customWidth="1"/>
    <col min="7427" max="7427" width="20.85546875" style="26" customWidth="1"/>
    <col min="7428" max="7428" width="14.28515625" style="26" customWidth="1"/>
    <col min="7429" max="7429" width="25" style="26" customWidth="1"/>
    <col min="7430" max="7430" width="15.85546875" style="26" customWidth="1"/>
    <col min="7431" max="7431" width="17.5703125" style="26" customWidth="1"/>
    <col min="7432" max="7432" width="15" style="26" customWidth="1"/>
    <col min="7433" max="7433" width="14.85546875" style="26" customWidth="1"/>
    <col min="7434" max="7434" width="11.42578125" style="26" bestFit="1" customWidth="1"/>
    <col min="7435" max="7437" width="9.140625" style="26"/>
    <col min="7438" max="7438" width="12.140625" style="26" bestFit="1" customWidth="1"/>
    <col min="7439" max="7680" width="9.140625" style="26"/>
    <col min="7681" max="7681" width="18.42578125" style="26" bestFit="1" customWidth="1"/>
    <col min="7682" max="7682" width="39.5703125" style="26" bestFit="1" customWidth="1"/>
    <col min="7683" max="7683" width="20.85546875" style="26" customWidth="1"/>
    <col min="7684" max="7684" width="14.28515625" style="26" customWidth="1"/>
    <col min="7685" max="7685" width="25" style="26" customWidth="1"/>
    <col min="7686" max="7686" width="15.85546875" style="26" customWidth="1"/>
    <col min="7687" max="7687" width="17.5703125" style="26" customWidth="1"/>
    <col min="7688" max="7688" width="15" style="26" customWidth="1"/>
    <col min="7689" max="7689" width="14.85546875" style="26" customWidth="1"/>
    <col min="7690" max="7690" width="11.42578125" style="26" bestFit="1" customWidth="1"/>
    <col min="7691" max="7693" width="9.140625" style="26"/>
    <col min="7694" max="7694" width="12.140625" style="26" bestFit="1" customWidth="1"/>
    <col min="7695" max="7936" width="9.140625" style="26"/>
    <col min="7937" max="7937" width="18.42578125" style="26" bestFit="1" customWidth="1"/>
    <col min="7938" max="7938" width="39.5703125" style="26" bestFit="1" customWidth="1"/>
    <col min="7939" max="7939" width="20.85546875" style="26" customWidth="1"/>
    <col min="7940" max="7940" width="14.28515625" style="26" customWidth="1"/>
    <col min="7941" max="7941" width="25" style="26" customWidth="1"/>
    <col min="7942" max="7942" width="15.85546875" style="26" customWidth="1"/>
    <col min="7943" max="7943" width="17.5703125" style="26" customWidth="1"/>
    <col min="7944" max="7944" width="15" style="26" customWidth="1"/>
    <col min="7945" max="7945" width="14.85546875" style="26" customWidth="1"/>
    <col min="7946" max="7946" width="11.42578125" style="26" bestFit="1" customWidth="1"/>
    <col min="7947" max="7949" width="9.140625" style="26"/>
    <col min="7950" max="7950" width="12.140625" style="26" bestFit="1" customWidth="1"/>
    <col min="7951" max="8192" width="9.140625" style="26"/>
    <col min="8193" max="8193" width="18.42578125" style="26" bestFit="1" customWidth="1"/>
    <col min="8194" max="8194" width="39.5703125" style="26" bestFit="1" customWidth="1"/>
    <col min="8195" max="8195" width="20.85546875" style="26" customWidth="1"/>
    <col min="8196" max="8196" width="14.28515625" style="26" customWidth="1"/>
    <col min="8197" max="8197" width="25" style="26" customWidth="1"/>
    <col min="8198" max="8198" width="15.85546875" style="26" customWidth="1"/>
    <col min="8199" max="8199" width="17.5703125" style="26" customWidth="1"/>
    <col min="8200" max="8200" width="15" style="26" customWidth="1"/>
    <col min="8201" max="8201" width="14.85546875" style="26" customWidth="1"/>
    <col min="8202" max="8202" width="11.42578125" style="26" bestFit="1" customWidth="1"/>
    <col min="8203" max="8205" width="9.140625" style="26"/>
    <col min="8206" max="8206" width="12.140625" style="26" bestFit="1" customWidth="1"/>
    <col min="8207" max="8448" width="9.140625" style="26"/>
    <col min="8449" max="8449" width="18.42578125" style="26" bestFit="1" customWidth="1"/>
    <col min="8450" max="8450" width="39.5703125" style="26" bestFit="1" customWidth="1"/>
    <col min="8451" max="8451" width="20.85546875" style="26" customWidth="1"/>
    <col min="8452" max="8452" width="14.28515625" style="26" customWidth="1"/>
    <col min="8453" max="8453" width="25" style="26" customWidth="1"/>
    <col min="8454" max="8454" width="15.85546875" style="26" customWidth="1"/>
    <col min="8455" max="8455" width="17.5703125" style="26" customWidth="1"/>
    <col min="8456" max="8456" width="15" style="26" customWidth="1"/>
    <col min="8457" max="8457" width="14.85546875" style="26" customWidth="1"/>
    <col min="8458" max="8458" width="11.42578125" style="26" bestFit="1" customWidth="1"/>
    <col min="8459" max="8461" width="9.140625" style="26"/>
    <col min="8462" max="8462" width="12.140625" style="26" bestFit="1" customWidth="1"/>
    <col min="8463" max="8704" width="9.140625" style="26"/>
    <col min="8705" max="8705" width="18.42578125" style="26" bestFit="1" customWidth="1"/>
    <col min="8706" max="8706" width="39.5703125" style="26" bestFit="1" customWidth="1"/>
    <col min="8707" max="8707" width="20.85546875" style="26" customWidth="1"/>
    <col min="8708" max="8708" width="14.28515625" style="26" customWidth="1"/>
    <col min="8709" max="8709" width="25" style="26" customWidth="1"/>
    <col min="8710" max="8710" width="15.85546875" style="26" customWidth="1"/>
    <col min="8711" max="8711" width="17.5703125" style="26" customWidth="1"/>
    <col min="8712" max="8712" width="15" style="26" customWidth="1"/>
    <col min="8713" max="8713" width="14.85546875" style="26" customWidth="1"/>
    <col min="8714" max="8714" width="11.42578125" style="26" bestFit="1" customWidth="1"/>
    <col min="8715" max="8717" width="9.140625" style="26"/>
    <col min="8718" max="8718" width="12.140625" style="26" bestFit="1" customWidth="1"/>
    <col min="8719" max="8960" width="9.140625" style="26"/>
    <col min="8961" max="8961" width="18.42578125" style="26" bestFit="1" customWidth="1"/>
    <col min="8962" max="8962" width="39.5703125" style="26" bestFit="1" customWidth="1"/>
    <col min="8963" max="8963" width="20.85546875" style="26" customWidth="1"/>
    <col min="8964" max="8964" width="14.28515625" style="26" customWidth="1"/>
    <col min="8965" max="8965" width="25" style="26" customWidth="1"/>
    <col min="8966" max="8966" width="15.85546875" style="26" customWidth="1"/>
    <col min="8967" max="8967" width="17.5703125" style="26" customWidth="1"/>
    <col min="8968" max="8968" width="15" style="26" customWidth="1"/>
    <col min="8969" max="8969" width="14.85546875" style="26" customWidth="1"/>
    <col min="8970" max="8970" width="11.42578125" style="26" bestFit="1" customWidth="1"/>
    <col min="8971" max="8973" width="9.140625" style="26"/>
    <col min="8974" max="8974" width="12.140625" style="26" bestFit="1" customWidth="1"/>
    <col min="8975" max="9216" width="9.140625" style="26"/>
    <col min="9217" max="9217" width="18.42578125" style="26" bestFit="1" customWidth="1"/>
    <col min="9218" max="9218" width="39.5703125" style="26" bestFit="1" customWidth="1"/>
    <col min="9219" max="9219" width="20.85546875" style="26" customWidth="1"/>
    <col min="9220" max="9220" width="14.28515625" style="26" customWidth="1"/>
    <col min="9221" max="9221" width="25" style="26" customWidth="1"/>
    <col min="9222" max="9222" width="15.85546875" style="26" customWidth="1"/>
    <col min="9223" max="9223" width="17.5703125" style="26" customWidth="1"/>
    <col min="9224" max="9224" width="15" style="26" customWidth="1"/>
    <col min="9225" max="9225" width="14.85546875" style="26" customWidth="1"/>
    <col min="9226" max="9226" width="11.42578125" style="26" bestFit="1" customWidth="1"/>
    <col min="9227" max="9229" width="9.140625" style="26"/>
    <col min="9230" max="9230" width="12.140625" style="26" bestFit="1" customWidth="1"/>
    <col min="9231" max="9472" width="9.140625" style="26"/>
    <col min="9473" max="9473" width="18.42578125" style="26" bestFit="1" customWidth="1"/>
    <col min="9474" max="9474" width="39.5703125" style="26" bestFit="1" customWidth="1"/>
    <col min="9475" max="9475" width="20.85546875" style="26" customWidth="1"/>
    <col min="9476" max="9476" width="14.28515625" style="26" customWidth="1"/>
    <col min="9477" max="9477" width="25" style="26" customWidth="1"/>
    <col min="9478" max="9478" width="15.85546875" style="26" customWidth="1"/>
    <col min="9479" max="9479" width="17.5703125" style="26" customWidth="1"/>
    <col min="9480" max="9480" width="15" style="26" customWidth="1"/>
    <col min="9481" max="9481" width="14.85546875" style="26" customWidth="1"/>
    <col min="9482" max="9482" width="11.42578125" style="26" bestFit="1" customWidth="1"/>
    <col min="9483" max="9485" width="9.140625" style="26"/>
    <col min="9486" max="9486" width="12.140625" style="26" bestFit="1" customWidth="1"/>
    <col min="9487" max="9728" width="9.140625" style="26"/>
    <col min="9729" max="9729" width="18.42578125" style="26" bestFit="1" customWidth="1"/>
    <col min="9730" max="9730" width="39.5703125" style="26" bestFit="1" customWidth="1"/>
    <col min="9731" max="9731" width="20.85546875" style="26" customWidth="1"/>
    <col min="9732" max="9732" width="14.28515625" style="26" customWidth="1"/>
    <col min="9733" max="9733" width="25" style="26" customWidth="1"/>
    <col min="9734" max="9734" width="15.85546875" style="26" customWidth="1"/>
    <col min="9735" max="9735" width="17.5703125" style="26" customWidth="1"/>
    <col min="9736" max="9736" width="15" style="26" customWidth="1"/>
    <col min="9737" max="9737" width="14.85546875" style="26" customWidth="1"/>
    <col min="9738" max="9738" width="11.42578125" style="26" bestFit="1" customWidth="1"/>
    <col min="9739" max="9741" width="9.140625" style="26"/>
    <col min="9742" max="9742" width="12.140625" style="26" bestFit="1" customWidth="1"/>
    <col min="9743" max="9984" width="9.140625" style="26"/>
    <col min="9985" max="9985" width="18.42578125" style="26" bestFit="1" customWidth="1"/>
    <col min="9986" max="9986" width="39.5703125" style="26" bestFit="1" customWidth="1"/>
    <col min="9987" max="9987" width="20.85546875" style="26" customWidth="1"/>
    <col min="9988" max="9988" width="14.28515625" style="26" customWidth="1"/>
    <col min="9989" max="9989" width="25" style="26" customWidth="1"/>
    <col min="9990" max="9990" width="15.85546875" style="26" customWidth="1"/>
    <col min="9991" max="9991" width="17.5703125" style="26" customWidth="1"/>
    <col min="9992" max="9992" width="15" style="26" customWidth="1"/>
    <col min="9993" max="9993" width="14.85546875" style="26" customWidth="1"/>
    <col min="9994" max="9994" width="11.42578125" style="26" bestFit="1" customWidth="1"/>
    <col min="9995" max="9997" width="9.140625" style="26"/>
    <col min="9998" max="9998" width="12.140625" style="26" bestFit="1" customWidth="1"/>
    <col min="9999" max="10240" width="9.140625" style="26"/>
    <col min="10241" max="10241" width="18.42578125" style="26" bestFit="1" customWidth="1"/>
    <col min="10242" max="10242" width="39.5703125" style="26" bestFit="1" customWidth="1"/>
    <col min="10243" max="10243" width="20.85546875" style="26" customWidth="1"/>
    <col min="10244" max="10244" width="14.28515625" style="26" customWidth="1"/>
    <col min="10245" max="10245" width="25" style="26" customWidth="1"/>
    <col min="10246" max="10246" width="15.85546875" style="26" customWidth="1"/>
    <col min="10247" max="10247" width="17.5703125" style="26" customWidth="1"/>
    <col min="10248" max="10248" width="15" style="26" customWidth="1"/>
    <col min="10249" max="10249" width="14.85546875" style="26" customWidth="1"/>
    <col min="10250" max="10250" width="11.42578125" style="26" bestFit="1" customWidth="1"/>
    <col min="10251" max="10253" width="9.140625" style="26"/>
    <col min="10254" max="10254" width="12.140625" style="26" bestFit="1" customWidth="1"/>
    <col min="10255" max="10496" width="9.140625" style="26"/>
    <col min="10497" max="10497" width="18.42578125" style="26" bestFit="1" customWidth="1"/>
    <col min="10498" max="10498" width="39.5703125" style="26" bestFit="1" customWidth="1"/>
    <col min="10499" max="10499" width="20.85546875" style="26" customWidth="1"/>
    <col min="10500" max="10500" width="14.28515625" style="26" customWidth="1"/>
    <col min="10501" max="10501" width="25" style="26" customWidth="1"/>
    <col min="10502" max="10502" width="15.85546875" style="26" customWidth="1"/>
    <col min="10503" max="10503" width="17.5703125" style="26" customWidth="1"/>
    <col min="10504" max="10504" width="15" style="26" customWidth="1"/>
    <col min="10505" max="10505" width="14.85546875" style="26" customWidth="1"/>
    <col min="10506" max="10506" width="11.42578125" style="26" bestFit="1" customWidth="1"/>
    <col min="10507" max="10509" width="9.140625" style="26"/>
    <col min="10510" max="10510" width="12.140625" style="26" bestFit="1" customWidth="1"/>
    <col min="10511" max="10752" width="9.140625" style="26"/>
    <col min="10753" max="10753" width="18.42578125" style="26" bestFit="1" customWidth="1"/>
    <col min="10754" max="10754" width="39.5703125" style="26" bestFit="1" customWidth="1"/>
    <col min="10755" max="10755" width="20.85546875" style="26" customWidth="1"/>
    <col min="10756" max="10756" width="14.28515625" style="26" customWidth="1"/>
    <col min="10757" max="10757" width="25" style="26" customWidth="1"/>
    <col min="10758" max="10758" width="15.85546875" style="26" customWidth="1"/>
    <col min="10759" max="10759" width="17.5703125" style="26" customWidth="1"/>
    <col min="10760" max="10760" width="15" style="26" customWidth="1"/>
    <col min="10761" max="10761" width="14.85546875" style="26" customWidth="1"/>
    <col min="10762" max="10762" width="11.42578125" style="26" bestFit="1" customWidth="1"/>
    <col min="10763" max="10765" width="9.140625" style="26"/>
    <col min="10766" max="10766" width="12.140625" style="26" bestFit="1" customWidth="1"/>
    <col min="10767" max="11008" width="9.140625" style="26"/>
    <col min="11009" max="11009" width="18.42578125" style="26" bestFit="1" customWidth="1"/>
    <col min="11010" max="11010" width="39.5703125" style="26" bestFit="1" customWidth="1"/>
    <col min="11011" max="11011" width="20.85546875" style="26" customWidth="1"/>
    <col min="11012" max="11012" width="14.28515625" style="26" customWidth="1"/>
    <col min="11013" max="11013" width="25" style="26" customWidth="1"/>
    <col min="11014" max="11014" width="15.85546875" style="26" customWidth="1"/>
    <col min="11015" max="11015" width="17.5703125" style="26" customWidth="1"/>
    <col min="11016" max="11016" width="15" style="26" customWidth="1"/>
    <col min="11017" max="11017" width="14.85546875" style="26" customWidth="1"/>
    <col min="11018" max="11018" width="11.42578125" style="26" bestFit="1" customWidth="1"/>
    <col min="11019" max="11021" width="9.140625" style="26"/>
    <col min="11022" max="11022" width="12.140625" style="26" bestFit="1" customWidth="1"/>
    <col min="11023" max="11264" width="9.140625" style="26"/>
    <col min="11265" max="11265" width="18.42578125" style="26" bestFit="1" customWidth="1"/>
    <col min="11266" max="11266" width="39.5703125" style="26" bestFit="1" customWidth="1"/>
    <col min="11267" max="11267" width="20.85546875" style="26" customWidth="1"/>
    <col min="11268" max="11268" width="14.28515625" style="26" customWidth="1"/>
    <col min="11269" max="11269" width="25" style="26" customWidth="1"/>
    <col min="11270" max="11270" width="15.85546875" style="26" customWidth="1"/>
    <col min="11271" max="11271" width="17.5703125" style="26" customWidth="1"/>
    <col min="11272" max="11272" width="15" style="26" customWidth="1"/>
    <col min="11273" max="11273" width="14.85546875" style="26" customWidth="1"/>
    <col min="11274" max="11274" width="11.42578125" style="26" bestFit="1" customWidth="1"/>
    <col min="11275" max="11277" width="9.140625" style="26"/>
    <col min="11278" max="11278" width="12.140625" style="26" bestFit="1" customWidth="1"/>
    <col min="11279" max="11520" width="9.140625" style="26"/>
    <col min="11521" max="11521" width="18.42578125" style="26" bestFit="1" customWidth="1"/>
    <col min="11522" max="11522" width="39.5703125" style="26" bestFit="1" customWidth="1"/>
    <col min="11523" max="11523" width="20.85546875" style="26" customWidth="1"/>
    <col min="11524" max="11524" width="14.28515625" style="26" customWidth="1"/>
    <col min="11525" max="11525" width="25" style="26" customWidth="1"/>
    <col min="11526" max="11526" width="15.85546875" style="26" customWidth="1"/>
    <col min="11527" max="11527" width="17.5703125" style="26" customWidth="1"/>
    <col min="11528" max="11528" width="15" style="26" customWidth="1"/>
    <col min="11529" max="11529" width="14.85546875" style="26" customWidth="1"/>
    <col min="11530" max="11530" width="11.42578125" style="26" bestFit="1" customWidth="1"/>
    <col min="11531" max="11533" width="9.140625" style="26"/>
    <col min="11534" max="11534" width="12.140625" style="26" bestFit="1" customWidth="1"/>
    <col min="11535" max="11776" width="9.140625" style="26"/>
    <col min="11777" max="11777" width="18.42578125" style="26" bestFit="1" customWidth="1"/>
    <col min="11778" max="11778" width="39.5703125" style="26" bestFit="1" customWidth="1"/>
    <col min="11779" max="11779" width="20.85546875" style="26" customWidth="1"/>
    <col min="11780" max="11780" width="14.28515625" style="26" customWidth="1"/>
    <col min="11781" max="11781" width="25" style="26" customWidth="1"/>
    <col min="11782" max="11782" width="15.85546875" style="26" customWidth="1"/>
    <col min="11783" max="11783" width="17.5703125" style="26" customWidth="1"/>
    <col min="11784" max="11784" width="15" style="26" customWidth="1"/>
    <col min="11785" max="11785" width="14.85546875" style="26" customWidth="1"/>
    <col min="11786" max="11786" width="11.42578125" style="26" bestFit="1" customWidth="1"/>
    <col min="11787" max="11789" width="9.140625" style="26"/>
    <col min="11790" max="11790" width="12.140625" style="26" bestFit="1" customWidth="1"/>
    <col min="11791" max="12032" width="9.140625" style="26"/>
    <col min="12033" max="12033" width="18.42578125" style="26" bestFit="1" customWidth="1"/>
    <col min="12034" max="12034" width="39.5703125" style="26" bestFit="1" customWidth="1"/>
    <col min="12035" max="12035" width="20.85546875" style="26" customWidth="1"/>
    <col min="12036" max="12036" width="14.28515625" style="26" customWidth="1"/>
    <col min="12037" max="12037" width="25" style="26" customWidth="1"/>
    <col min="12038" max="12038" width="15.85546875" style="26" customWidth="1"/>
    <col min="12039" max="12039" width="17.5703125" style="26" customWidth="1"/>
    <col min="12040" max="12040" width="15" style="26" customWidth="1"/>
    <col min="12041" max="12041" width="14.85546875" style="26" customWidth="1"/>
    <col min="12042" max="12042" width="11.42578125" style="26" bestFit="1" customWidth="1"/>
    <col min="12043" max="12045" width="9.140625" style="26"/>
    <col min="12046" max="12046" width="12.140625" style="26" bestFit="1" customWidth="1"/>
    <col min="12047" max="12288" width="9.140625" style="26"/>
    <col min="12289" max="12289" width="18.42578125" style="26" bestFit="1" customWidth="1"/>
    <col min="12290" max="12290" width="39.5703125" style="26" bestFit="1" customWidth="1"/>
    <col min="12291" max="12291" width="20.85546875" style="26" customWidth="1"/>
    <col min="12292" max="12292" width="14.28515625" style="26" customWidth="1"/>
    <col min="12293" max="12293" width="25" style="26" customWidth="1"/>
    <col min="12294" max="12294" width="15.85546875" style="26" customWidth="1"/>
    <col min="12295" max="12295" width="17.5703125" style="26" customWidth="1"/>
    <col min="12296" max="12296" width="15" style="26" customWidth="1"/>
    <col min="12297" max="12297" width="14.85546875" style="26" customWidth="1"/>
    <col min="12298" max="12298" width="11.42578125" style="26" bestFit="1" customWidth="1"/>
    <col min="12299" max="12301" width="9.140625" style="26"/>
    <col min="12302" max="12302" width="12.140625" style="26" bestFit="1" customWidth="1"/>
    <col min="12303" max="12544" width="9.140625" style="26"/>
    <col min="12545" max="12545" width="18.42578125" style="26" bestFit="1" customWidth="1"/>
    <col min="12546" max="12546" width="39.5703125" style="26" bestFit="1" customWidth="1"/>
    <col min="12547" max="12547" width="20.85546875" style="26" customWidth="1"/>
    <col min="12548" max="12548" width="14.28515625" style="26" customWidth="1"/>
    <col min="12549" max="12549" width="25" style="26" customWidth="1"/>
    <col min="12550" max="12550" width="15.85546875" style="26" customWidth="1"/>
    <col min="12551" max="12551" width="17.5703125" style="26" customWidth="1"/>
    <col min="12552" max="12552" width="15" style="26" customWidth="1"/>
    <col min="12553" max="12553" width="14.85546875" style="26" customWidth="1"/>
    <col min="12554" max="12554" width="11.42578125" style="26" bestFit="1" customWidth="1"/>
    <col min="12555" max="12557" width="9.140625" style="26"/>
    <col min="12558" max="12558" width="12.140625" style="26" bestFit="1" customWidth="1"/>
    <col min="12559" max="12800" width="9.140625" style="26"/>
    <col min="12801" max="12801" width="18.42578125" style="26" bestFit="1" customWidth="1"/>
    <col min="12802" max="12802" width="39.5703125" style="26" bestFit="1" customWidth="1"/>
    <col min="12803" max="12803" width="20.85546875" style="26" customWidth="1"/>
    <col min="12804" max="12804" width="14.28515625" style="26" customWidth="1"/>
    <col min="12805" max="12805" width="25" style="26" customWidth="1"/>
    <col min="12806" max="12806" width="15.85546875" style="26" customWidth="1"/>
    <col min="12807" max="12807" width="17.5703125" style="26" customWidth="1"/>
    <col min="12808" max="12808" width="15" style="26" customWidth="1"/>
    <col min="12809" max="12809" width="14.85546875" style="26" customWidth="1"/>
    <col min="12810" max="12810" width="11.42578125" style="26" bestFit="1" customWidth="1"/>
    <col min="12811" max="12813" width="9.140625" style="26"/>
    <col min="12814" max="12814" width="12.140625" style="26" bestFit="1" customWidth="1"/>
    <col min="12815" max="13056" width="9.140625" style="26"/>
    <col min="13057" max="13057" width="18.42578125" style="26" bestFit="1" customWidth="1"/>
    <col min="13058" max="13058" width="39.5703125" style="26" bestFit="1" customWidth="1"/>
    <col min="13059" max="13059" width="20.85546875" style="26" customWidth="1"/>
    <col min="13060" max="13060" width="14.28515625" style="26" customWidth="1"/>
    <col min="13061" max="13061" width="25" style="26" customWidth="1"/>
    <col min="13062" max="13062" width="15.85546875" style="26" customWidth="1"/>
    <col min="13063" max="13063" width="17.5703125" style="26" customWidth="1"/>
    <col min="13064" max="13064" width="15" style="26" customWidth="1"/>
    <col min="13065" max="13065" width="14.85546875" style="26" customWidth="1"/>
    <col min="13066" max="13066" width="11.42578125" style="26" bestFit="1" customWidth="1"/>
    <col min="13067" max="13069" width="9.140625" style="26"/>
    <col min="13070" max="13070" width="12.140625" style="26" bestFit="1" customWidth="1"/>
    <col min="13071" max="13312" width="9.140625" style="26"/>
    <col min="13313" max="13313" width="18.42578125" style="26" bestFit="1" customWidth="1"/>
    <col min="13314" max="13314" width="39.5703125" style="26" bestFit="1" customWidth="1"/>
    <col min="13315" max="13315" width="20.85546875" style="26" customWidth="1"/>
    <col min="13316" max="13316" width="14.28515625" style="26" customWidth="1"/>
    <col min="13317" max="13317" width="25" style="26" customWidth="1"/>
    <col min="13318" max="13318" width="15.85546875" style="26" customWidth="1"/>
    <col min="13319" max="13319" width="17.5703125" style="26" customWidth="1"/>
    <col min="13320" max="13320" width="15" style="26" customWidth="1"/>
    <col min="13321" max="13321" width="14.85546875" style="26" customWidth="1"/>
    <col min="13322" max="13322" width="11.42578125" style="26" bestFit="1" customWidth="1"/>
    <col min="13323" max="13325" width="9.140625" style="26"/>
    <col min="13326" max="13326" width="12.140625" style="26" bestFit="1" customWidth="1"/>
    <col min="13327" max="13568" width="9.140625" style="26"/>
    <col min="13569" max="13569" width="18.42578125" style="26" bestFit="1" customWidth="1"/>
    <col min="13570" max="13570" width="39.5703125" style="26" bestFit="1" customWidth="1"/>
    <col min="13571" max="13571" width="20.85546875" style="26" customWidth="1"/>
    <col min="13572" max="13572" width="14.28515625" style="26" customWidth="1"/>
    <col min="13573" max="13573" width="25" style="26" customWidth="1"/>
    <col min="13574" max="13574" width="15.85546875" style="26" customWidth="1"/>
    <col min="13575" max="13575" width="17.5703125" style="26" customWidth="1"/>
    <col min="13576" max="13576" width="15" style="26" customWidth="1"/>
    <col min="13577" max="13577" width="14.85546875" style="26" customWidth="1"/>
    <col min="13578" max="13578" width="11.42578125" style="26" bestFit="1" customWidth="1"/>
    <col min="13579" max="13581" width="9.140625" style="26"/>
    <col min="13582" max="13582" width="12.140625" style="26" bestFit="1" customWidth="1"/>
    <col min="13583" max="13824" width="9.140625" style="26"/>
    <col min="13825" max="13825" width="18.42578125" style="26" bestFit="1" customWidth="1"/>
    <col min="13826" max="13826" width="39.5703125" style="26" bestFit="1" customWidth="1"/>
    <col min="13827" max="13827" width="20.85546875" style="26" customWidth="1"/>
    <col min="13828" max="13828" width="14.28515625" style="26" customWidth="1"/>
    <col min="13829" max="13829" width="25" style="26" customWidth="1"/>
    <col min="13830" max="13830" width="15.85546875" style="26" customWidth="1"/>
    <col min="13831" max="13831" width="17.5703125" style="26" customWidth="1"/>
    <col min="13832" max="13832" width="15" style="26" customWidth="1"/>
    <col min="13833" max="13833" width="14.85546875" style="26" customWidth="1"/>
    <col min="13834" max="13834" width="11.42578125" style="26" bestFit="1" customWidth="1"/>
    <col min="13835" max="13837" width="9.140625" style="26"/>
    <col min="13838" max="13838" width="12.140625" style="26" bestFit="1" customWidth="1"/>
    <col min="13839" max="14080" width="9.140625" style="26"/>
    <col min="14081" max="14081" width="18.42578125" style="26" bestFit="1" customWidth="1"/>
    <col min="14082" max="14082" width="39.5703125" style="26" bestFit="1" customWidth="1"/>
    <col min="14083" max="14083" width="20.85546875" style="26" customWidth="1"/>
    <col min="14084" max="14084" width="14.28515625" style="26" customWidth="1"/>
    <col min="14085" max="14085" width="25" style="26" customWidth="1"/>
    <col min="14086" max="14086" width="15.85546875" style="26" customWidth="1"/>
    <col min="14087" max="14087" width="17.5703125" style="26" customWidth="1"/>
    <col min="14088" max="14088" width="15" style="26" customWidth="1"/>
    <col min="14089" max="14089" width="14.85546875" style="26" customWidth="1"/>
    <col min="14090" max="14090" width="11.42578125" style="26" bestFit="1" customWidth="1"/>
    <col min="14091" max="14093" width="9.140625" style="26"/>
    <col min="14094" max="14094" width="12.140625" style="26" bestFit="1" customWidth="1"/>
    <col min="14095" max="14336" width="9.140625" style="26"/>
    <col min="14337" max="14337" width="18.42578125" style="26" bestFit="1" customWidth="1"/>
    <col min="14338" max="14338" width="39.5703125" style="26" bestFit="1" customWidth="1"/>
    <col min="14339" max="14339" width="20.85546875" style="26" customWidth="1"/>
    <col min="14340" max="14340" width="14.28515625" style="26" customWidth="1"/>
    <col min="14341" max="14341" width="25" style="26" customWidth="1"/>
    <col min="14342" max="14342" width="15.85546875" style="26" customWidth="1"/>
    <col min="14343" max="14343" width="17.5703125" style="26" customWidth="1"/>
    <col min="14344" max="14344" width="15" style="26" customWidth="1"/>
    <col min="14345" max="14345" width="14.85546875" style="26" customWidth="1"/>
    <col min="14346" max="14346" width="11.42578125" style="26" bestFit="1" customWidth="1"/>
    <col min="14347" max="14349" width="9.140625" style="26"/>
    <col min="14350" max="14350" width="12.140625" style="26" bestFit="1" customWidth="1"/>
    <col min="14351" max="14592" width="9.140625" style="26"/>
    <col min="14593" max="14593" width="18.42578125" style="26" bestFit="1" customWidth="1"/>
    <col min="14594" max="14594" width="39.5703125" style="26" bestFit="1" customWidth="1"/>
    <col min="14595" max="14595" width="20.85546875" style="26" customWidth="1"/>
    <col min="14596" max="14596" width="14.28515625" style="26" customWidth="1"/>
    <col min="14597" max="14597" width="25" style="26" customWidth="1"/>
    <col min="14598" max="14598" width="15.85546875" style="26" customWidth="1"/>
    <col min="14599" max="14599" width="17.5703125" style="26" customWidth="1"/>
    <col min="14600" max="14600" width="15" style="26" customWidth="1"/>
    <col min="14601" max="14601" width="14.85546875" style="26" customWidth="1"/>
    <col min="14602" max="14602" width="11.42578125" style="26" bestFit="1" customWidth="1"/>
    <col min="14603" max="14605" width="9.140625" style="26"/>
    <col min="14606" max="14606" width="12.140625" style="26" bestFit="1" customWidth="1"/>
    <col min="14607" max="14848" width="9.140625" style="26"/>
    <col min="14849" max="14849" width="18.42578125" style="26" bestFit="1" customWidth="1"/>
    <col min="14850" max="14850" width="39.5703125" style="26" bestFit="1" customWidth="1"/>
    <col min="14851" max="14851" width="20.85546875" style="26" customWidth="1"/>
    <col min="14852" max="14852" width="14.28515625" style="26" customWidth="1"/>
    <col min="14853" max="14853" width="25" style="26" customWidth="1"/>
    <col min="14854" max="14854" width="15.85546875" style="26" customWidth="1"/>
    <col min="14855" max="14855" width="17.5703125" style="26" customWidth="1"/>
    <col min="14856" max="14856" width="15" style="26" customWidth="1"/>
    <col min="14857" max="14857" width="14.85546875" style="26" customWidth="1"/>
    <col min="14858" max="14858" width="11.42578125" style="26" bestFit="1" customWidth="1"/>
    <col min="14859" max="14861" width="9.140625" style="26"/>
    <col min="14862" max="14862" width="12.140625" style="26" bestFit="1" customWidth="1"/>
    <col min="14863" max="15104" width="9.140625" style="26"/>
    <col min="15105" max="15105" width="18.42578125" style="26" bestFit="1" customWidth="1"/>
    <col min="15106" max="15106" width="39.5703125" style="26" bestFit="1" customWidth="1"/>
    <col min="15107" max="15107" width="20.85546875" style="26" customWidth="1"/>
    <col min="15108" max="15108" width="14.28515625" style="26" customWidth="1"/>
    <col min="15109" max="15109" width="25" style="26" customWidth="1"/>
    <col min="15110" max="15110" width="15.85546875" style="26" customWidth="1"/>
    <col min="15111" max="15111" width="17.5703125" style="26" customWidth="1"/>
    <col min="15112" max="15112" width="15" style="26" customWidth="1"/>
    <col min="15113" max="15113" width="14.85546875" style="26" customWidth="1"/>
    <col min="15114" max="15114" width="11.42578125" style="26" bestFit="1" customWidth="1"/>
    <col min="15115" max="15117" width="9.140625" style="26"/>
    <col min="15118" max="15118" width="12.140625" style="26" bestFit="1" customWidth="1"/>
    <col min="15119" max="15360" width="9.140625" style="26"/>
    <col min="15361" max="15361" width="18.42578125" style="26" bestFit="1" customWidth="1"/>
    <col min="15362" max="15362" width="39.5703125" style="26" bestFit="1" customWidth="1"/>
    <col min="15363" max="15363" width="20.85546875" style="26" customWidth="1"/>
    <col min="15364" max="15364" width="14.28515625" style="26" customWidth="1"/>
    <col min="15365" max="15365" width="25" style="26" customWidth="1"/>
    <col min="15366" max="15366" width="15.85546875" style="26" customWidth="1"/>
    <col min="15367" max="15367" width="17.5703125" style="26" customWidth="1"/>
    <col min="15368" max="15368" width="15" style="26" customWidth="1"/>
    <col min="15369" max="15369" width="14.85546875" style="26" customWidth="1"/>
    <col min="15370" max="15370" width="11.42578125" style="26" bestFit="1" customWidth="1"/>
    <col min="15371" max="15373" width="9.140625" style="26"/>
    <col min="15374" max="15374" width="12.140625" style="26" bestFit="1" customWidth="1"/>
    <col min="15375" max="15616" width="9.140625" style="26"/>
    <col min="15617" max="15617" width="18.42578125" style="26" bestFit="1" customWidth="1"/>
    <col min="15618" max="15618" width="39.5703125" style="26" bestFit="1" customWidth="1"/>
    <col min="15619" max="15619" width="20.85546875" style="26" customWidth="1"/>
    <col min="15620" max="15620" width="14.28515625" style="26" customWidth="1"/>
    <col min="15621" max="15621" width="25" style="26" customWidth="1"/>
    <col min="15622" max="15622" width="15.85546875" style="26" customWidth="1"/>
    <col min="15623" max="15623" width="17.5703125" style="26" customWidth="1"/>
    <col min="15624" max="15624" width="15" style="26" customWidth="1"/>
    <col min="15625" max="15625" width="14.85546875" style="26" customWidth="1"/>
    <col min="15626" max="15626" width="11.42578125" style="26" bestFit="1" customWidth="1"/>
    <col min="15627" max="15629" width="9.140625" style="26"/>
    <col min="15630" max="15630" width="12.140625" style="26" bestFit="1" customWidth="1"/>
    <col min="15631" max="15872" width="9.140625" style="26"/>
    <col min="15873" max="15873" width="18.42578125" style="26" bestFit="1" customWidth="1"/>
    <col min="15874" max="15874" width="39.5703125" style="26" bestFit="1" customWidth="1"/>
    <col min="15875" max="15875" width="20.85546875" style="26" customWidth="1"/>
    <col min="15876" max="15876" width="14.28515625" style="26" customWidth="1"/>
    <col min="15877" max="15877" width="25" style="26" customWidth="1"/>
    <col min="15878" max="15878" width="15.85546875" style="26" customWidth="1"/>
    <col min="15879" max="15879" width="17.5703125" style="26" customWidth="1"/>
    <col min="15880" max="15880" width="15" style="26" customWidth="1"/>
    <col min="15881" max="15881" width="14.85546875" style="26" customWidth="1"/>
    <col min="15882" max="15882" width="11.42578125" style="26" bestFit="1" customWidth="1"/>
    <col min="15883" max="15885" width="9.140625" style="26"/>
    <col min="15886" max="15886" width="12.140625" style="26" bestFit="1" customWidth="1"/>
    <col min="15887" max="16128" width="9.140625" style="26"/>
    <col min="16129" max="16129" width="18.42578125" style="26" bestFit="1" customWidth="1"/>
    <col min="16130" max="16130" width="39.5703125" style="26" bestFit="1" customWidth="1"/>
    <col min="16131" max="16131" width="20.85546875" style="26" customWidth="1"/>
    <col min="16132" max="16132" width="14.28515625" style="26" customWidth="1"/>
    <col min="16133" max="16133" width="25" style="26" customWidth="1"/>
    <col min="16134" max="16134" width="15.85546875" style="26" customWidth="1"/>
    <col min="16135" max="16135" width="17.5703125" style="26" customWidth="1"/>
    <col min="16136" max="16136" width="15" style="26" customWidth="1"/>
    <col min="16137" max="16137" width="14.85546875" style="26" customWidth="1"/>
    <col min="16138" max="16138" width="11.42578125" style="26" bestFit="1" customWidth="1"/>
    <col min="16139" max="16141" width="9.140625" style="26"/>
    <col min="16142" max="16142" width="12.140625" style="26" bestFit="1" customWidth="1"/>
    <col min="16143" max="16384" width="9.140625" style="26"/>
  </cols>
  <sheetData>
    <row r="1" spans="1:14" ht="30" customHeight="1">
      <c r="A1" s="21" t="s">
        <v>486</v>
      </c>
      <c r="B1" s="22"/>
      <c r="C1"/>
      <c r="D1"/>
      <c r="E1" s="23" t="s">
        <v>487</v>
      </c>
      <c r="F1" s="24" t="s">
        <v>320</v>
      </c>
      <c r="H1" s="24" t="s">
        <v>321</v>
      </c>
      <c r="I1" s="24"/>
    </row>
    <row r="2" spans="1:14" ht="15" customHeight="1" thickBot="1">
      <c r="A2" s="21"/>
      <c r="B2" s="22"/>
      <c r="C2"/>
      <c r="D2"/>
      <c r="E2" s="27">
        <v>0.2</v>
      </c>
      <c r="F2" s="28">
        <f>Столы!$Y$3</f>
        <v>0</v>
      </c>
      <c r="H2" s="28">
        <f>Столы!$X$3</f>
        <v>0</v>
      </c>
      <c r="I2" s="29"/>
    </row>
    <row r="3" spans="1:14" ht="15" customHeight="1">
      <c r="A3" s="335" t="s">
        <v>0</v>
      </c>
      <c r="B3" s="335" t="s">
        <v>1</v>
      </c>
      <c r="C3" s="335" t="s">
        <v>488</v>
      </c>
      <c r="D3" s="333" t="s">
        <v>489</v>
      </c>
      <c r="E3" s="333" t="s">
        <v>307</v>
      </c>
      <c r="F3" s="333" t="s">
        <v>490</v>
      </c>
      <c r="G3" s="333" t="s">
        <v>491</v>
      </c>
      <c r="H3" s="333" t="s">
        <v>492</v>
      </c>
      <c r="I3" s="333" t="s">
        <v>493</v>
      </c>
    </row>
    <row r="4" spans="1:14" s="30" customFormat="1" ht="33" customHeight="1" thickBot="1">
      <c r="A4" s="336"/>
      <c r="B4" s="336"/>
      <c r="C4" s="336"/>
      <c r="D4" s="334"/>
      <c r="E4" s="334"/>
      <c r="F4" s="334"/>
      <c r="G4" s="334"/>
      <c r="H4" s="334"/>
      <c r="I4" s="334"/>
    </row>
    <row r="5" spans="1:14">
      <c r="A5" s="31" t="s">
        <v>12</v>
      </c>
      <c r="B5" s="32" t="s">
        <v>322</v>
      </c>
      <c r="C5" s="32" t="s">
        <v>208</v>
      </c>
      <c r="D5" s="32">
        <v>12044</v>
      </c>
      <c r="E5" s="32">
        <f t="shared" ref="E5:E70" si="0">D5*(1+$E$2)</f>
        <v>14452.8</v>
      </c>
      <c r="F5" s="33">
        <f>E5*$F$2</f>
        <v>0</v>
      </c>
      <c r="G5" s="34">
        <f>E5-F5</f>
        <v>14452.8</v>
      </c>
      <c r="H5" s="35">
        <f t="shared" ref="H5:H70" si="1">G5*$H$2</f>
        <v>0</v>
      </c>
      <c r="I5" s="36">
        <f>(G5+H5)</f>
        <v>14452.8</v>
      </c>
      <c r="J5" s="37"/>
      <c r="K5" s="45"/>
      <c r="L5" s="46"/>
      <c r="N5" s="38"/>
    </row>
    <row r="6" spans="1:14">
      <c r="A6" s="39" t="s">
        <v>13</v>
      </c>
      <c r="B6" s="40" t="s">
        <v>322</v>
      </c>
      <c r="C6" s="40" t="s">
        <v>210</v>
      </c>
      <c r="D6" s="32">
        <v>8202</v>
      </c>
      <c r="E6" s="32">
        <f t="shared" si="0"/>
        <v>9842.4</v>
      </c>
      <c r="F6" s="33">
        <f t="shared" ref="F6:F71" si="2">E6*$F$2</f>
        <v>0</v>
      </c>
      <c r="G6" s="34">
        <f t="shared" ref="G6:G68" si="3">E6-F6</f>
        <v>9842.4</v>
      </c>
      <c r="H6" s="35">
        <f t="shared" si="1"/>
        <v>0</v>
      </c>
      <c r="I6" s="36">
        <f>(G6+H6)</f>
        <v>9842.4</v>
      </c>
      <c r="J6" s="37"/>
      <c r="K6" s="45"/>
      <c r="L6" s="46"/>
      <c r="N6" s="38"/>
    </row>
    <row r="7" spans="1:14">
      <c r="A7" s="39" t="s">
        <v>14</v>
      </c>
      <c r="B7" s="40" t="s">
        <v>322</v>
      </c>
      <c r="C7" s="40" t="s">
        <v>209</v>
      </c>
      <c r="D7" s="32">
        <v>15329</v>
      </c>
      <c r="E7" s="32">
        <f t="shared" si="0"/>
        <v>18394.8</v>
      </c>
      <c r="F7" s="33">
        <f t="shared" si="2"/>
        <v>0</v>
      </c>
      <c r="G7" s="34">
        <f t="shared" si="3"/>
        <v>18394.8</v>
      </c>
      <c r="H7" s="35">
        <f t="shared" si="1"/>
        <v>0</v>
      </c>
      <c r="I7" s="36">
        <f t="shared" ref="I7:I72" si="4">(G7+H7)</f>
        <v>18394.8</v>
      </c>
      <c r="J7" s="37"/>
      <c r="K7" s="45"/>
      <c r="L7" s="46"/>
      <c r="N7" s="38"/>
    </row>
    <row r="8" spans="1:14">
      <c r="A8" s="39" t="s">
        <v>15</v>
      </c>
      <c r="B8" s="40" t="s">
        <v>322</v>
      </c>
      <c r="C8" s="40" t="s">
        <v>211</v>
      </c>
      <c r="D8" s="32">
        <v>21978</v>
      </c>
      <c r="E8" s="32">
        <f t="shared" si="0"/>
        <v>26373.599999999999</v>
      </c>
      <c r="F8" s="33">
        <f t="shared" si="2"/>
        <v>0</v>
      </c>
      <c r="G8" s="34">
        <f t="shared" si="3"/>
        <v>26373.599999999999</v>
      </c>
      <c r="H8" s="35">
        <f t="shared" si="1"/>
        <v>0</v>
      </c>
      <c r="I8" s="36">
        <f t="shared" si="4"/>
        <v>26373.599999999999</v>
      </c>
      <c r="J8" s="37"/>
      <c r="K8" s="45"/>
      <c r="L8" s="46"/>
      <c r="N8" s="38"/>
    </row>
    <row r="9" spans="1:14">
      <c r="A9" s="39" t="s">
        <v>16</v>
      </c>
      <c r="B9" s="40" t="s">
        <v>322</v>
      </c>
      <c r="C9" s="40" t="s">
        <v>211</v>
      </c>
      <c r="D9" s="32">
        <v>21112</v>
      </c>
      <c r="E9" s="32">
        <f t="shared" si="0"/>
        <v>25334.399999999998</v>
      </c>
      <c r="F9" s="33">
        <f t="shared" si="2"/>
        <v>0</v>
      </c>
      <c r="G9" s="34">
        <f t="shared" si="3"/>
        <v>25334.399999999998</v>
      </c>
      <c r="H9" s="35">
        <f t="shared" si="1"/>
        <v>0</v>
      </c>
      <c r="I9" s="36">
        <f t="shared" si="4"/>
        <v>25334.399999999998</v>
      </c>
      <c r="J9" s="37"/>
      <c r="K9" s="45"/>
      <c r="L9" s="46"/>
      <c r="N9" s="38"/>
    </row>
    <row r="10" spans="1:14">
      <c r="A10" s="39" t="s">
        <v>4</v>
      </c>
      <c r="B10" s="40" t="s">
        <v>385</v>
      </c>
      <c r="C10" s="40" t="s">
        <v>5</v>
      </c>
      <c r="D10" s="32">
        <v>1726</v>
      </c>
      <c r="E10" s="32">
        <f t="shared" si="0"/>
        <v>2071.1999999999998</v>
      </c>
      <c r="F10" s="33">
        <f t="shared" si="2"/>
        <v>0</v>
      </c>
      <c r="G10" s="34">
        <f t="shared" si="3"/>
        <v>2071.1999999999998</v>
      </c>
      <c r="H10" s="35">
        <f t="shared" si="1"/>
        <v>0</v>
      </c>
      <c r="I10" s="36">
        <f t="shared" si="4"/>
        <v>2071.1999999999998</v>
      </c>
      <c r="J10" s="37"/>
      <c r="K10" s="45"/>
      <c r="L10" s="46"/>
      <c r="N10" s="38"/>
    </row>
    <row r="11" spans="1:14">
      <c r="A11" s="41" t="s">
        <v>6</v>
      </c>
      <c r="B11" s="40" t="s">
        <v>385</v>
      </c>
      <c r="C11" s="40" t="s">
        <v>5</v>
      </c>
      <c r="D11" s="32">
        <v>2721</v>
      </c>
      <c r="E11" s="32">
        <f t="shared" si="0"/>
        <v>3265.2</v>
      </c>
      <c r="F11" s="33">
        <f>E11*$F$2</f>
        <v>0</v>
      </c>
      <c r="G11" s="34">
        <f>E11-F11</f>
        <v>3265.2</v>
      </c>
      <c r="H11" s="35">
        <f t="shared" si="1"/>
        <v>0</v>
      </c>
      <c r="I11" s="36">
        <f t="shared" si="4"/>
        <v>3265.2</v>
      </c>
      <c r="J11" s="37"/>
      <c r="K11" s="45"/>
      <c r="L11" s="46"/>
      <c r="N11" s="38"/>
    </row>
    <row r="12" spans="1:14" ht="16.5" customHeight="1">
      <c r="A12" s="41" t="s">
        <v>9</v>
      </c>
      <c r="B12" s="40" t="s">
        <v>385</v>
      </c>
      <c r="C12" s="40" t="s">
        <v>10</v>
      </c>
      <c r="D12" s="32">
        <v>1896</v>
      </c>
      <c r="E12" s="32">
        <f t="shared" si="0"/>
        <v>2275.1999999999998</v>
      </c>
      <c r="F12" s="33">
        <f t="shared" si="2"/>
        <v>0</v>
      </c>
      <c r="G12" s="34">
        <f t="shared" si="3"/>
        <v>2275.1999999999998</v>
      </c>
      <c r="H12" s="35">
        <f t="shared" si="1"/>
        <v>0</v>
      </c>
      <c r="I12" s="36">
        <f t="shared" si="4"/>
        <v>2275.1999999999998</v>
      </c>
      <c r="J12" s="37"/>
      <c r="K12" s="45"/>
      <c r="L12" s="46"/>
      <c r="N12" s="38"/>
    </row>
    <row r="13" spans="1:14">
      <c r="A13" s="41" t="s">
        <v>11</v>
      </c>
      <c r="B13" s="40" t="s">
        <v>385</v>
      </c>
      <c r="C13" s="40" t="s">
        <v>10</v>
      </c>
      <c r="D13" s="32">
        <v>3041</v>
      </c>
      <c r="E13" s="32">
        <f t="shared" si="0"/>
        <v>3649.2</v>
      </c>
      <c r="F13" s="33">
        <f t="shared" si="2"/>
        <v>0</v>
      </c>
      <c r="G13" s="34">
        <f t="shared" si="3"/>
        <v>3649.2</v>
      </c>
      <c r="H13" s="35">
        <f t="shared" si="1"/>
        <v>0</v>
      </c>
      <c r="I13" s="36">
        <f>(G13+H13)</f>
        <v>3649.2</v>
      </c>
      <c r="J13" s="37"/>
      <c r="K13" s="45"/>
      <c r="L13" s="46"/>
      <c r="N13" s="38"/>
    </row>
    <row r="14" spans="1:14">
      <c r="A14" s="41" t="s">
        <v>17</v>
      </c>
      <c r="B14" s="40" t="s">
        <v>385</v>
      </c>
      <c r="C14" s="40" t="s">
        <v>170</v>
      </c>
      <c r="D14" s="32">
        <v>2229</v>
      </c>
      <c r="E14" s="32">
        <f t="shared" si="0"/>
        <v>2674.7999999999997</v>
      </c>
      <c r="F14" s="33">
        <f t="shared" si="2"/>
        <v>0</v>
      </c>
      <c r="G14" s="34">
        <f t="shared" si="3"/>
        <v>2674.7999999999997</v>
      </c>
      <c r="H14" s="35">
        <f t="shared" si="1"/>
        <v>0</v>
      </c>
      <c r="I14" s="36">
        <f t="shared" si="4"/>
        <v>2674.7999999999997</v>
      </c>
      <c r="J14" s="37"/>
      <c r="K14" s="45"/>
      <c r="L14" s="46"/>
      <c r="N14" s="38"/>
    </row>
    <row r="15" spans="1:14">
      <c r="A15" s="41" t="s">
        <v>18</v>
      </c>
      <c r="B15" s="40" t="s">
        <v>385</v>
      </c>
      <c r="C15" s="40" t="s">
        <v>170</v>
      </c>
      <c r="D15" s="32">
        <v>3379</v>
      </c>
      <c r="E15" s="32">
        <f t="shared" si="0"/>
        <v>4054.7999999999997</v>
      </c>
      <c r="F15" s="33">
        <f t="shared" si="2"/>
        <v>0</v>
      </c>
      <c r="G15" s="34">
        <f t="shared" si="3"/>
        <v>4054.7999999999997</v>
      </c>
      <c r="H15" s="35">
        <f t="shared" si="1"/>
        <v>0</v>
      </c>
      <c r="I15" s="36">
        <f t="shared" si="4"/>
        <v>4054.7999999999997</v>
      </c>
      <c r="J15" s="37"/>
      <c r="K15" s="45"/>
      <c r="L15" s="46"/>
      <c r="N15" s="38"/>
    </row>
    <row r="16" spans="1:14">
      <c r="A16" s="41" t="s">
        <v>19</v>
      </c>
      <c r="B16" s="40" t="s">
        <v>385</v>
      </c>
      <c r="C16" s="40" t="s">
        <v>249</v>
      </c>
      <c r="D16" s="32">
        <v>1192</v>
      </c>
      <c r="E16" s="32">
        <f t="shared" si="0"/>
        <v>1430.3999999999999</v>
      </c>
      <c r="F16" s="33">
        <f t="shared" si="2"/>
        <v>0</v>
      </c>
      <c r="G16" s="34">
        <f t="shared" si="3"/>
        <v>1430.3999999999999</v>
      </c>
      <c r="H16" s="35">
        <f t="shared" si="1"/>
        <v>0</v>
      </c>
      <c r="I16" s="36">
        <f t="shared" si="4"/>
        <v>1430.3999999999999</v>
      </c>
      <c r="J16" s="37"/>
      <c r="K16" s="45"/>
      <c r="L16" s="46"/>
      <c r="N16" s="38"/>
    </row>
    <row r="17" spans="1:14">
      <c r="A17" s="39" t="s">
        <v>20</v>
      </c>
      <c r="B17" s="40" t="s">
        <v>385</v>
      </c>
      <c r="C17" s="40" t="s">
        <v>247</v>
      </c>
      <c r="D17" s="32">
        <v>1547</v>
      </c>
      <c r="E17" s="32">
        <f t="shared" si="0"/>
        <v>1856.3999999999999</v>
      </c>
      <c r="F17" s="33">
        <f t="shared" si="2"/>
        <v>0</v>
      </c>
      <c r="G17" s="34">
        <f t="shared" si="3"/>
        <v>1856.3999999999999</v>
      </c>
      <c r="H17" s="35">
        <f t="shared" si="1"/>
        <v>0</v>
      </c>
      <c r="I17" s="36">
        <f t="shared" si="4"/>
        <v>1856.3999999999999</v>
      </c>
      <c r="J17" s="37"/>
      <c r="K17" s="45"/>
      <c r="L17" s="46"/>
      <c r="N17" s="38"/>
    </row>
    <row r="18" spans="1:14">
      <c r="A18" s="39" t="s">
        <v>390</v>
      </c>
      <c r="B18" s="40" t="s">
        <v>385</v>
      </c>
      <c r="C18" s="40" t="s">
        <v>172</v>
      </c>
      <c r="D18" s="32">
        <v>3062</v>
      </c>
      <c r="E18" s="32">
        <f t="shared" si="0"/>
        <v>3674.4</v>
      </c>
      <c r="F18" s="33">
        <f t="shared" si="2"/>
        <v>0</v>
      </c>
      <c r="G18" s="34">
        <f t="shared" si="3"/>
        <v>3674.4</v>
      </c>
      <c r="H18" s="35">
        <f t="shared" si="1"/>
        <v>0</v>
      </c>
      <c r="I18" s="36">
        <f t="shared" si="4"/>
        <v>3674.4</v>
      </c>
      <c r="J18" s="37"/>
      <c r="K18" s="45"/>
      <c r="L18" s="46"/>
      <c r="N18" s="38"/>
    </row>
    <row r="19" spans="1:14">
      <c r="A19" s="39" t="s">
        <v>21</v>
      </c>
      <c r="B19" s="40" t="s">
        <v>385</v>
      </c>
      <c r="C19" s="40" t="s">
        <v>172</v>
      </c>
      <c r="D19" s="32">
        <v>3062</v>
      </c>
      <c r="E19" s="32">
        <f t="shared" si="0"/>
        <v>3674.4</v>
      </c>
      <c r="F19" s="33">
        <f t="shared" si="2"/>
        <v>0</v>
      </c>
      <c r="G19" s="34">
        <f t="shared" si="3"/>
        <v>3674.4</v>
      </c>
      <c r="H19" s="35">
        <f t="shared" si="1"/>
        <v>0</v>
      </c>
      <c r="I19" s="36">
        <f t="shared" si="4"/>
        <v>3674.4</v>
      </c>
      <c r="J19" s="37"/>
      <c r="K19" s="45"/>
      <c r="L19" s="46"/>
      <c r="N19" s="38"/>
    </row>
    <row r="20" spans="1:14">
      <c r="A20" s="39" t="s">
        <v>416</v>
      </c>
      <c r="B20" s="40" t="s">
        <v>385</v>
      </c>
      <c r="C20" s="40" t="s">
        <v>172</v>
      </c>
      <c r="D20" s="32">
        <v>4281</v>
      </c>
      <c r="E20" s="32">
        <f t="shared" si="0"/>
        <v>5137.2</v>
      </c>
      <c r="F20" s="33">
        <f t="shared" si="2"/>
        <v>0</v>
      </c>
      <c r="G20" s="34">
        <f t="shared" si="3"/>
        <v>5137.2</v>
      </c>
      <c r="H20" s="35">
        <f t="shared" si="1"/>
        <v>0</v>
      </c>
      <c r="I20" s="36">
        <f t="shared" si="4"/>
        <v>5137.2</v>
      </c>
      <c r="J20" s="37"/>
      <c r="K20" s="45"/>
      <c r="L20" s="46"/>
      <c r="N20" s="38"/>
    </row>
    <row r="21" spans="1:14">
      <c r="A21" s="39" t="s">
        <v>22</v>
      </c>
      <c r="B21" s="40" t="s">
        <v>385</v>
      </c>
      <c r="C21" s="40" t="s">
        <v>172</v>
      </c>
      <c r="D21" s="32">
        <v>4281</v>
      </c>
      <c r="E21" s="32">
        <f t="shared" si="0"/>
        <v>5137.2</v>
      </c>
      <c r="F21" s="33">
        <f t="shared" si="2"/>
        <v>0</v>
      </c>
      <c r="G21" s="34">
        <f t="shared" si="3"/>
        <v>5137.2</v>
      </c>
      <c r="H21" s="35">
        <f t="shared" si="1"/>
        <v>0</v>
      </c>
      <c r="I21" s="36">
        <f t="shared" si="4"/>
        <v>5137.2</v>
      </c>
      <c r="J21" s="37"/>
      <c r="K21" s="45"/>
      <c r="L21" s="46"/>
      <c r="N21" s="38"/>
    </row>
    <row r="22" spans="1:14">
      <c r="A22" s="39" t="s">
        <v>23</v>
      </c>
      <c r="B22" s="40" t="s">
        <v>385</v>
      </c>
      <c r="C22" s="40" t="s">
        <v>172</v>
      </c>
      <c r="D22" s="32">
        <v>3062</v>
      </c>
      <c r="E22" s="32">
        <f t="shared" si="0"/>
        <v>3674.4</v>
      </c>
      <c r="F22" s="33">
        <f t="shared" si="2"/>
        <v>0</v>
      </c>
      <c r="G22" s="34">
        <f t="shared" si="3"/>
        <v>3674.4</v>
      </c>
      <c r="H22" s="35">
        <f t="shared" si="1"/>
        <v>0</v>
      </c>
      <c r="I22" s="36">
        <f t="shared" si="4"/>
        <v>3674.4</v>
      </c>
      <c r="J22" s="37"/>
      <c r="K22" s="45"/>
      <c r="L22" s="46"/>
      <c r="N22" s="38"/>
    </row>
    <row r="23" spans="1:14">
      <c r="A23" s="39" t="s">
        <v>24</v>
      </c>
      <c r="B23" s="40" t="s">
        <v>385</v>
      </c>
      <c r="C23" s="40" t="s">
        <v>172</v>
      </c>
      <c r="D23" s="32">
        <v>4281</v>
      </c>
      <c r="E23" s="32">
        <f t="shared" si="0"/>
        <v>5137.2</v>
      </c>
      <c r="F23" s="33">
        <f t="shared" si="2"/>
        <v>0</v>
      </c>
      <c r="G23" s="34">
        <f t="shared" si="3"/>
        <v>5137.2</v>
      </c>
      <c r="H23" s="35">
        <f t="shared" si="1"/>
        <v>0</v>
      </c>
      <c r="I23" s="36">
        <f t="shared" si="4"/>
        <v>5137.2</v>
      </c>
      <c r="J23" s="37"/>
      <c r="K23" s="45"/>
      <c r="L23" s="46"/>
      <c r="N23" s="38"/>
    </row>
    <row r="24" spans="1:14">
      <c r="A24" s="39" t="s">
        <v>415</v>
      </c>
      <c r="B24" s="40" t="s">
        <v>385</v>
      </c>
      <c r="C24" s="40" t="s">
        <v>174</v>
      </c>
      <c r="D24" s="32">
        <v>3428</v>
      </c>
      <c r="E24" s="32">
        <f t="shared" si="0"/>
        <v>4113.5999999999995</v>
      </c>
      <c r="F24" s="33">
        <f t="shared" si="2"/>
        <v>0</v>
      </c>
      <c r="G24" s="34">
        <f t="shared" si="3"/>
        <v>4113.5999999999995</v>
      </c>
      <c r="H24" s="35">
        <f t="shared" si="1"/>
        <v>0</v>
      </c>
      <c r="I24" s="36">
        <f t="shared" si="4"/>
        <v>4113.5999999999995</v>
      </c>
      <c r="J24" s="37"/>
      <c r="K24" s="45"/>
      <c r="L24" s="46"/>
      <c r="N24" s="38"/>
    </row>
    <row r="25" spans="1:14">
      <c r="A25" s="39" t="s">
        <v>25</v>
      </c>
      <c r="B25" s="40" t="s">
        <v>385</v>
      </c>
      <c r="C25" s="40" t="s">
        <v>174</v>
      </c>
      <c r="D25" s="32">
        <v>3428</v>
      </c>
      <c r="E25" s="32">
        <f t="shared" si="0"/>
        <v>4113.5999999999995</v>
      </c>
      <c r="F25" s="33">
        <f t="shared" si="2"/>
        <v>0</v>
      </c>
      <c r="G25" s="34">
        <f t="shared" si="3"/>
        <v>4113.5999999999995</v>
      </c>
      <c r="H25" s="35">
        <f t="shared" si="1"/>
        <v>0</v>
      </c>
      <c r="I25" s="36">
        <f t="shared" si="4"/>
        <v>4113.5999999999995</v>
      </c>
      <c r="J25" s="37"/>
      <c r="K25" s="45"/>
      <c r="L25" s="46"/>
      <c r="N25" s="38"/>
    </row>
    <row r="26" spans="1:14">
      <c r="A26" s="39" t="s">
        <v>417</v>
      </c>
      <c r="B26" s="40" t="s">
        <v>385</v>
      </c>
      <c r="C26" s="40" t="s">
        <v>174</v>
      </c>
      <c r="D26" s="32">
        <v>4652</v>
      </c>
      <c r="E26" s="32">
        <f t="shared" si="0"/>
        <v>5582.4</v>
      </c>
      <c r="F26" s="33">
        <f t="shared" si="2"/>
        <v>0</v>
      </c>
      <c r="G26" s="34">
        <f t="shared" si="3"/>
        <v>5582.4</v>
      </c>
      <c r="H26" s="35">
        <f t="shared" si="1"/>
        <v>0</v>
      </c>
      <c r="I26" s="36">
        <f t="shared" si="4"/>
        <v>5582.4</v>
      </c>
      <c r="J26" s="37"/>
      <c r="K26" s="45"/>
      <c r="L26" s="46"/>
      <c r="N26" s="38"/>
    </row>
    <row r="27" spans="1:14">
      <c r="A27" s="39" t="s">
        <v>26</v>
      </c>
      <c r="B27" s="40" t="s">
        <v>385</v>
      </c>
      <c r="C27" s="40" t="s">
        <v>174</v>
      </c>
      <c r="D27" s="32">
        <v>4652</v>
      </c>
      <c r="E27" s="32">
        <f t="shared" si="0"/>
        <v>5582.4</v>
      </c>
      <c r="F27" s="33">
        <f t="shared" si="2"/>
        <v>0</v>
      </c>
      <c r="G27" s="34">
        <f t="shared" si="3"/>
        <v>5582.4</v>
      </c>
      <c r="H27" s="35">
        <f t="shared" si="1"/>
        <v>0</v>
      </c>
      <c r="I27" s="36">
        <f t="shared" si="4"/>
        <v>5582.4</v>
      </c>
      <c r="J27" s="37"/>
      <c r="K27" s="45"/>
      <c r="L27" s="46"/>
      <c r="N27" s="38"/>
    </row>
    <row r="28" spans="1:14">
      <c r="A28" s="39" t="s">
        <v>27</v>
      </c>
      <c r="B28" s="40" t="s">
        <v>385</v>
      </c>
      <c r="C28" s="40" t="s">
        <v>174</v>
      </c>
      <c r="D28" s="32">
        <v>3428</v>
      </c>
      <c r="E28" s="32">
        <f t="shared" si="0"/>
        <v>4113.5999999999995</v>
      </c>
      <c r="F28" s="33">
        <f t="shared" si="2"/>
        <v>0</v>
      </c>
      <c r="G28" s="34">
        <f t="shared" si="3"/>
        <v>4113.5999999999995</v>
      </c>
      <c r="H28" s="35">
        <f t="shared" si="1"/>
        <v>0</v>
      </c>
      <c r="I28" s="36">
        <f t="shared" si="4"/>
        <v>4113.5999999999995</v>
      </c>
      <c r="J28" s="37"/>
      <c r="K28" s="45"/>
      <c r="L28" s="46"/>
      <c r="N28" s="38"/>
    </row>
    <row r="29" spans="1:14">
      <c r="A29" s="39" t="s">
        <v>28</v>
      </c>
      <c r="B29" s="40" t="s">
        <v>385</v>
      </c>
      <c r="C29" s="40" t="s">
        <v>174</v>
      </c>
      <c r="D29" s="32">
        <v>4652</v>
      </c>
      <c r="E29" s="32">
        <f t="shared" si="0"/>
        <v>5582.4</v>
      </c>
      <c r="F29" s="33">
        <f t="shared" si="2"/>
        <v>0</v>
      </c>
      <c r="G29" s="34">
        <f t="shared" si="3"/>
        <v>5582.4</v>
      </c>
      <c r="H29" s="35">
        <f t="shared" si="1"/>
        <v>0</v>
      </c>
      <c r="I29" s="36">
        <f t="shared" si="4"/>
        <v>5582.4</v>
      </c>
      <c r="J29" s="37"/>
      <c r="K29" s="45"/>
      <c r="L29" s="46"/>
      <c r="N29" s="38"/>
    </row>
    <row r="30" spans="1:14">
      <c r="A30" s="39" t="s">
        <v>29</v>
      </c>
      <c r="B30" s="40" t="s">
        <v>282</v>
      </c>
      <c r="C30" s="40" t="s">
        <v>3</v>
      </c>
      <c r="D30" s="32">
        <v>1199</v>
      </c>
      <c r="E30" s="32">
        <f t="shared" si="0"/>
        <v>1438.8</v>
      </c>
      <c r="F30" s="33">
        <f t="shared" si="2"/>
        <v>0</v>
      </c>
      <c r="G30" s="34">
        <f t="shared" si="3"/>
        <v>1438.8</v>
      </c>
      <c r="H30" s="35">
        <f t="shared" si="1"/>
        <v>0</v>
      </c>
      <c r="I30" s="36">
        <f t="shared" si="4"/>
        <v>1438.8</v>
      </c>
      <c r="J30" s="37"/>
      <c r="K30" s="45"/>
      <c r="L30" s="46"/>
      <c r="N30" s="38"/>
    </row>
    <row r="31" spans="1:14">
      <c r="A31" s="41" t="s">
        <v>30</v>
      </c>
      <c r="B31" s="40" t="s">
        <v>282</v>
      </c>
      <c r="C31" s="40" t="s">
        <v>8</v>
      </c>
      <c r="D31" s="32">
        <v>1341</v>
      </c>
      <c r="E31" s="32">
        <f t="shared" si="0"/>
        <v>1609.2</v>
      </c>
      <c r="F31" s="33">
        <f t="shared" si="2"/>
        <v>0</v>
      </c>
      <c r="G31" s="34">
        <f t="shared" si="3"/>
        <v>1609.2</v>
      </c>
      <c r="H31" s="35">
        <f t="shared" si="1"/>
        <v>0</v>
      </c>
      <c r="I31" s="36">
        <f t="shared" si="4"/>
        <v>1609.2</v>
      </c>
      <c r="J31" s="37"/>
      <c r="K31" s="45"/>
      <c r="L31" s="46"/>
      <c r="N31" s="38"/>
    </row>
    <row r="32" spans="1:14">
      <c r="A32" s="41" t="s">
        <v>31</v>
      </c>
      <c r="B32" s="40" t="s">
        <v>282</v>
      </c>
      <c r="C32" s="40" t="s">
        <v>169</v>
      </c>
      <c r="D32" s="32">
        <v>1481</v>
      </c>
      <c r="E32" s="32">
        <f t="shared" si="0"/>
        <v>1777.2</v>
      </c>
      <c r="F32" s="33">
        <f t="shared" si="2"/>
        <v>0</v>
      </c>
      <c r="G32" s="34">
        <f t="shared" si="3"/>
        <v>1777.2</v>
      </c>
      <c r="H32" s="35">
        <f t="shared" si="1"/>
        <v>0</v>
      </c>
      <c r="I32" s="36">
        <f t="shared" si="4"/>
        <v>1777.2</v>
      </c>
      <c r="J32" s="37"/>
      <c r="K32" s="45"/>
      <c r="L32" s="46"/>
      <c r="N32" s="38"/>
    </row>
    <row r="33" spans="1:14">
      <c r="A33" s="41" t="s">
        <v>32</v>
      </c>
      <c r="B33" s="40" t="s">
        <v>323</v>
      </c>
      <c r="C33" s="40" t="s">
        <v>3</v>
      </c>
      <c r="D33" s="32">
        <v>11378</v>
      </c>
      <c r="E33" s="32">
        <f t="shared" si="0"/>
        <v>13653.6</v>
      </c>
      <c r="F33" s="33">
        <f t="shared" si="2"/>
        <v>0</v>
      </c>
      <c r="G33" s="34">
        <f t="shared" si="3"/>
        <v>13653.6</v>
      </c>
      <c r="H33" s="35">
        <f t="shared" si="1"/>
        <v>0</v>
      </c>
      <c r="I33" s="36">
        <f t="shared" si="4"/>
        <v>13653.6</v>
      </c>
      <c r="J33" s="37"/>
      <c r="K33" s="45"/>
      <c r="L33" s="46"/>
      <c r="N33" s="38"/>
    </row>
    <row r="34" spans="1:14">
      <c r="A34" s="41" t="s">
        <v>2</v>
      </c>
      <c r="B34" s="40" t="s">
        <v>323</v>
      </c>
      <c r="C34" s="40" t="s">
        <v>3</v>
      </c>
      <c r="D34" s="32">
        <v>11326</v>
      </c>
      <c r="E34" s="32">
        <f t="shared" si="0"/>
        <v>13591.199999999999</v>
      </c>
      <c r="F34" s="33">
        <f t="shared" si="2"/>
        <v>0</v>
      </c>
      <c r="G34" s="34">
        <f t="shared" si="3"/>
        <v>13591.199999999999</v>
      </c>
      <c r="H34" s="35">
        <f t="shared" si="1"/>
        <v>0</v>
      </c>
      <c r="I34" s="36">
        <f t="shared" si="4"/>
        <v>13591.199999999999</v>
      </c>
      <c r="J34" s="37"/>
      <c r="K34" s="45"/>
      <c r="L34" s="46"/>
      <c r="N34" s="38"/>
    </row>
    <row r="35" spans="1:14">
      <c r="A35" s="41" t="s">
        <v>33</v>
      </c>
      <c r="B35" s="40" t="s">
        <v>323</v>
      </c>
      <c r="C35" s="40" t="s">
        <v>178</v>
      </c>
      <c r="D35" s="32">
        <v>20913</v>
      </c>
      <c r="E35" s="32">
        <f t="shared" si="0"/>
        <v>25095.599999999999</v>
      </c>
      <c r="F35" s="33">
        <f t="shared" si="2"/>
        <v>0</v>
      </c>
      <c r="G35" s="34">
        <f t="shared" si="3"/>
        <v>25095.599999999999</v>
      </c>
      <c r="H35" s="35">
        <f t="shared" si="1"/>
        <v>0</v>
      </c>
      <c r="I35" s="36">
        <f t="shared" si="4"/>
        <v>25095.599999999999</v>
      </c>
      <c r="J35" s="37"/>
      <c r="K35" s="45"/>
      <c r="L35" s="46"/>
      <c r="N35" s="38"/>
    </row>
    <row r="36" spans="1:14">
      <c r="A36" s="41" t="s">
        <v>34</v>
      </c>
      <c r="B36" s="40" t="s">
        <v>323</v>
      </c>
      <c r="C36" s="40" t="s">
        <v>184</v>
      </c>
      <c r="D36" s="32">
        <v>33896</v>
      </c>
      <c r="E36" s="32">
        <f t="shared" si="0"/>
        <v>40675.199999999997</v>
      </c>
      <c r="F36" s="33">
        <f t="shared" si="2"/>
        <v>0</v>
      </c>
      <c r="G36" s="34">
        <f t="shared" si="3"/>
        <v>40675.199999999997</v>
      </c>
      <c r="H36" s="35">
        <f t="shared" si="1"/>
        <v>0</v>
      </c>
      <c r="I36" s="36">
        <f t="shared" si="4"/>
        <v>40675.199999999997</v>
      </c>
      <c r="J36" s="37"/>
      <c r="K36" s="45"/>
      <c r="L36" s="46"/>
      <c r="N36" s="38"/>
    </row>
    <row r="37" spans="1:14">
      <c r="A37" s="41" t="s">
        <v>35</v>
      </c>
      <c r="B37" s="40" t="s">
        <v>323</v>
      </c>
      <c r="C37" s="40" t="s">
        <v>179</v>
      </c>
      <c r="D37" s="32">
        <v>23277</v>
      </c>
      <c r="E37" s="32">
        <f t="shared" si="0"/>
        <v>27932.399999999998</v>
      </c>
      <c r="F37" s="33">
        <f t="shared" si="2"/>
        <v>0</v>
      </c>
      <c r="G37" s="34">
        <f t="shared" si="3"/>
        <v>27932.399999999998</v>
      </c>
      <c r="H37" s="35">
        <f t="shared" si="1"/>
        <v>0</v>
      </c>
      <c r="I37" s="36">
        <f t="shared" si="4"/>
        <v>27932.399999999998</v>
      </c>
      <c r="J37" s="37"/>
      <c r="K37" s="45"/>
      <c r="L37" s="46"/>
      <c r="N37" s="38"/>
    </row>
    <row r="38" spans="1:14">
      <c r="A38" s="41" t="s">
        <v>36</v>
      </c>
      <c r="B38" s="40" t="s">
        <v>323</v>
      </c>
      <c r="C38" s="40" t="s">
        <v>185</v>
      </c>
      <c r="D38" s="32">
        <v>32233</v>
      </c>
      <c r="E38" s="32">
        <f t="shared" si="0"/>
        <v>38679.599999999999</v>
      </c>
      <c r="F38" s="33">
        <f t="shared" si="2"/>
        <v>0</v>
      </c>
      <c r="G38" s="34">
        <f t="shared" si="3"/>
        <v>38679.599999999999</v>
      </c>
      <c r="H38" s="35">
        <f t="shared" si="1"/>
        <v>0</v>
      </c>
      <c r="I38" s="36">
        <f t="shared" si="4"/>
        <v>38679.599999999999</v>
      </c>
      <c r="J38" s="37"/>
      <c r="K38" s="45"/>
      <c r="L38" s="46"/>
      <c r="N38" s="38"/>
    </row>
    <row r="39" spans="1:14">
      <c r="A39" s="41" t="s">
        <v>37</v>
      </c>
      <c r="B39" s="40" t="s">
        <v>323</v>
      </c>
      <c r="C39" s="40" t="s">
        <v>190</v>
      </c>
      <c r="D39" s="32">
        <v>47977</v>
      </c>
      <c r="E39" s="32">
        <f t="shared" si="0"/>
        <v>57572.4</v>
      </c>
      <c r="F39" s="33">
        <f t="shared" si="2"/>
        <v>0</v>
      </c>
      <c r="G39" s="34">
        <f t="shared" si="3"/>
        <v>57572.4</v>
      </c>
      <c r="H39" s="35">
        <f t="shared" si="1"/>
        <v>0</v>
      </c>
      <c r="I39" s="36">
        <f t="shared" si="4"/>
        <v>57572.4</v>
      </c>
      <c r="J39" s="37"/>
      <c r="K39" s="45"/>
      <c r="L39" s="46"/>
      <c r="N39" s="38"/>
    </row>
    <row r="40" spans="1:14">
      <c r="A40" s="41" t="s">
        <v>38</v>
      </c>
      <c r="B40" s="40" t="s">
        <v>323</v>
      </c>
      <c r="C40" s="40" t="s">
        <v>189</v>
      </c>
      <c r="D40" s="32">
        <v>41186</v>
      </c>
      <c r="E40" s="32">
        <f t="shared" si="0"/>
        <v>49423.199999999997</v>
      </c>
      <c r="F40" s="33">
        <f t="shared" si="2"/>
        <v>0</v>
      </c>
      <c r="G40" s="34">
        <f t="shared" si="3"/>
        <v>49423.199999999997</v>
      </c>
      <c r="H40" s="35">
        <f t="shared" si="1"/>
        <v>0</v>
      </c>
      <c r="I40" s="36">
        <f t="shared" si="4"/>
        <v>49423.199999999997</v>
      </c>
      <c r="J40" s="37"/>
      <c r="K40" s="45"/>
      <c r="L40" s="46"/>
      <c r="N40" s="38"/>
    </row>
    <row r="41" spans="1:14">
      <c r="A41" s="41" t="s">
        <v>7</v>
      </c>
      <c r="B41" s="40" t="s">
        <v>323</v>
      </c>
      <c r="C41" s="40" t="s">
        <v>8</v>
      </c>
      <c r="D41" s="32">
        <v>11443</v>
      </c>
      <c r="E41" s="32">
        <f t="shared" si="0"/>
        <v>13731.6</v>
      </c>
      <c r="F41" s="33">
        <f t="shared" si="2"/>
        <v>0</v>
      </c>
      <c r="G41" s="34">
        <f t="shared" si="3"/>
        <v>13731.6</v>
      </c>
      <c r="H41" s="35">
        <f t="shared" si="1"/>
        <v>0</v>
      </c>
      <c r="I41" s="36">
        <f t="shared" si="4"/>
        <v>13731.6</v>
      </c>
      <c r="J41" s="37"/>
      <c r="K41" s="45"/>
      <c r="L41" s="46"/>
      <c r="N41" s="38"/>
    </row>
    <row r="42" spans="1:14">
      <c r="A42" s="41" t="s">
        <v>39</v>
      </c>
      <c r="B42" s="40" t="s">
        <v>323</v>
      </c>
      <c r="C42" s="40" t="s">
        <v>180</v>
      </c>
      <c r="D42" s="32">
        <v>21180</v>
      </c>
      <c r="E42" s="32">
        <f t="shared" si="0"/>
        <v>25416</v>
      </c>
      <c r="F42" s="33">
        <f t="shared" si="2"/>
        <v>0</v>
      </c>
      <c r="G42" s="34">
        <f t="shared" si="3"/>
        <v>25416</v>
      </c>
      <c r="H42" s="35">
        <f t="shared" si="1"/>
        <v>0</v>
      </c>
      <c r="I42" s="36">
        <f t="shared" si="4"/>
        <v>25416</v>
      </c>
      <c r="J42" s="37"/>
      <c r="K42" s="45"/>
      <c r="L42" s="46"/>
      <c r="N42" s="38"/>
    </row>
    <row r="43" spans="1:14">
      <c r="A43" s="41" t="s">
        <v>40</v>
      </c>
      <c r="B43" s="40" t="s">
        <v>323</v>
      </c>
      <c r="C43" s="40" t="s">
        <v>181</v>
      </c>
      <c r="D43" s="32">
        <v>23573</v>
      </c>
      <c r="E43" s="32">
        <f t="shared" si="0"/>
        <v>28287.599999999999</v>
      </c>
      <c r="F43" s="33">
        <f t="shared" si="2"/>
        <v>0</v>
      </c>
      <c r="G43" s="34">
        <f t="shared" si="3"/>
        <v>28287.599999999999</v>
      </c>
      <c r="H43" s="35">
        <f t="shared" si="1"/>
        <v>0</v>
      </c>
      <c r="I43" s="36">
        <f t="shared" si="4"/>
        <v>28287.599999999999</v>
      </c>
      <c r="J43" s="37"/>
      <c r="K43" s="45"/>
      <c r="L43" s="46"/>
      <c r="N43" s="38"/>
    </row>
    <row r="44" spans="1:14">
      <c r="A44" s="41" t="s">
        <v>41</v>
      </c>
      <c r="B44" s="40" t="s">
        <v>323</v>
      </c>
      <c r="C44" s="40" t="s">
        <v>186</v>
      </c>
      <c r="D44" s="32">
        <v>34971</v>
      </c>
      <c r="E44" s="32">
        <f t="shared" si="0"/>
        <v>41965.2</v>
      </c>
      <c r="F44" s="33">
        <f t="shared" si="2"/>
        <v>0</v>
      </c>
      <c r="G44" s="34">
        <f t="shared" si="3"/>
        <v>41965.2</v>
      </c>
      <c r="H44" s="35">
        <f t="shared" si="1"/>
        <v>0</v>
      </c>
      <c r="I44" s="36">
        <f t="shared" si="4"/>
        <v>41965.2</v>
      </c>
      <c r="J44" s="37"/>
      <c r="K44" s="45"/>
      <c r="L44" s="46"/>
      <c r="N44" s="38"/>
    </row>
    <row r="45" spans="1:14">
      <c r="A45" s="41" t="s">
        <v>42</v>
      </c>
      <c r="B45" s="40" t="s">
        <v>323</v>
      </c>
      <c r="C45" s="40" t="s">
        <v>187</v>
      </c>
      <c r="D45" s="32">
        <v>32674</v>
      </c>
      <c r="E45" s="32">
        <f t="shared" si="0"/>
        <v>39208.799999999996</v>
      </c>
      <c r="F45" s="33">
        <f t="shared" si="2"/>
        <v>0</v>
      </c>
      <c r="G45" s="34">
        <f t="shared" si="3"/>
        <v>39208.799999999996</v>
      </c>
      <c r="H45" s="35">
        <f t="shared" si="1"/>
        <v>0</v>
      </c>
      <c r="I45" s="36">
        <f t="shared" si="4"/>
        <v>39208.799999999996</v>
      </c>
      <c r="J45" s="37"/>
      <c r="K45" s="45"/>
      <c r="L45" s="46"/>
      <c r="N45" s="38"/>
    </row>
    <row r="46" spans="1:14">
      <c r="A46" s="41" t="s">
        <v>43</v>
      </c>
      <c r="B46" s="40" t="s">
        <v>323</v>
      </c>
      <c r="C46" s="40" t="s">
        <v>191</v>
      </c>
      <c r="D46" s="32">
        <v>48768</v>
      </c>
      <c r="E46" s="32">
        <f t="shared" si="0"/>
        <v>58521.599999999999</v>
      </c>
      <c r="F46" s="33">
        <f t="shared" si="2"/>
        <v>0</v>
      </c>
      <c r="G46" s="34">
        <f t="shared" si="3"/>
        <v>58521.599999999999</v>
      </c>
      <c r="H46" s="35">
        <f t="shared" si="1"/>
        <v>0</v>
      </c>
      <c r="I46" s="36">
        <f t="shared" si="4"/>
        <v>58521.599999999999</v>
      </c>
      <c r="J46" s="37"/>
      <c r="K46" s="45"/>
      <c r="L46" s="46"/>
      <c r="N46" s="38"/>
    </row>
    <row r="47" spans="1:14">
      <c r="A47" s="41" t="s">
        <v>44</v>
      </c>
      <c r="B47" s="40" t="s">
        <v>323</v>
      </c>
      <c r="C47" s="40" t="s">
        <v>192</v>
      </c>
      <c r="D47" s="32">
        <v>41775</v>
      </c>
      <c r="E47" s="32">
        <f t="shared" si="0"/>
        <v>50130</v>
      </c>
      <c r="F47" s="33">
        <f t="shared" si="2"/>
        <v>0</v>
      </c>
      <c r="G47" s="34">
        <f t="shared" si="3"/>
        <v>50130</v>
      </c>
      <c r="H47" s="35">
        <f t="shared" si="1"/>
        <v>0</v>
      </c>
      <c r="I47" s="36">
        <f t="shared" si="4"/>
        <v>50130</v>
      </c>
      <c r="J47" s="37"/>
      <c r="K47" s="45"/>
      <c r="L47" s="46"/>
      <c r="N47" s="38"/>
    </row>
    <row r="48" spans="1:14">
      <c r="A48" s="41" t="s">
        <v>45</v>
      </c>
      <c r="B48" s="40" t="s">
        <v>323</v>
      </c>
      <c r="C48" s="40" t="s">
        <v>169</v>
      </c>
      <c r="D48" s="32">
        <v>11598</v>
      </c>
      <c r="E48" s="32">
        <f t="shared" si="0"/>
        <v>13917.6</v>
      </c>
      <c r="F48" s="33">
        <f t="shared" si="2"/>
        <v>0</v>
      </c>
      <c r="G48" s="34">
        <f t="shared" si="3"/>
        <v>13917.6</v>
      </c>
      <c r="H48" s="35">
        <f t="shared" si="1"/>
        <v>0</v>
      </c>
      <c r="I48" s="36">
        <f t="shared" si="4"/>
        <v>13917.6</v>
      </c>
      <c r="J48" s="37"/>
      <c r="K48" s="45"/>
      <c r="L48" s="46"/>
      <c r="N48" s="38"/>
    </row>
    <row r="49" spans="1:14">
      <c r="A49" s="41" t="s">
        <v>46</v>
      </c>
      <c r="B49" s="40" t="s">
        <v>323</v>
      </c>
      <c r="C49" s="40" t="s">
        <v>182</v>
      </c>
      <c r="D49" s="32">
        <v>21531</v>
      </c>
      <c r="E49" s="32">
        <f t="shared" si="0"/>
        <v>25837.200000000001</v>
      </c>
      <c r="F49" s="33">
        <f t="shared" si="2"/>
        <v>0</v>
      </c>
      <c r="G49" s="34">
        <f t="shared" si="3"/>
        <v>25837.200000000001</v>
      </c>
      <c r="H49" s="35">
        <f t="shared" si="1"/>
        <v>0</v>
      </c>
      <c r="I49" s="36">
        <f t="shared" si="4"/>
        <v>25837.200000000001</v>
      </c>
      <c r="J49" s="37"/>
      <c r="K49" s="45"/>
      <c r="L49" s="46"/>
      <c r="N49" s="38"/>
    </row>
    <row r="50" spans="1:14">
      <c r="A50" s="41" t="s">
        <v>47</v>
      </c>
      <c r="B50" s="40" t="s">
        <v>323</v>
      </c>
      <c r="C50" s="40" t="s">
        <v>183</v>
      </c>
      <c r="D50" s="32">
        <v>23964</v>
      </c>
      <c r="E50" s="32">
        <f t="shared" si="0"/>
        <v>28756.799999999999</v>
      </c>
      <c r="F50" s="33">
        <f t="shared" si="2"/>
        <v>0</v>
      </c>
      <c r="G50" s="34">
        <f t="shared" si="3"/>
        <v>28756.799999999999</v>
      </c>
      <c r="H50" s="35">
        <f t="shared" si="1"/>
        <v>0</v>
      </c>
      <c r="I50" s="36">
        <f t="shared" si="4"/>
        <v>28756.799999999999</v>
      </c>
      <c r="J50" s="37"/>
      <c r="K50" s="45"/>
      <c r="L50" s="46"/>
      <c r="N50" s="38"/>
    </row>
    <row r="51" spans="1:14">
      <c r="A51" s="41" t="s">
        <v>48</v>
      </c>
      <c r="B51" s="40" t="s">
        <v>323</v>
      </c>
      <c r="C51" s="40" t="s">
        <v>188</v>
      </c>
      <c r="D51" s="32">
        <v>35676</v>
      </c>
      <c r="E51" s="32">
        <f t="shared" si="0"/>
        <v>42811.199999999997</v>
      </c>
      <c r="F51" s="33">
        <f t="shared" si="2"/>
        <v>0</v>
      </c>
      <c r="G51" s="34">
        <f t="shared" si="3"/>
        <v>42811.199999999997</v>
      </c>
      <c r="H51" s="35">
        <f t="shared" si="1"/>
        <v>0</v>
      </c>
      <c r="I51" s="36">
        <f t="shared" si="4"/>
        <v>42811.199999999997</v>
      </c>
      <c r="J51" s="37"/>
      <c r="K51" s="45"/>
      <c r="L51" s="46"/>
      <c r="N51" s="38"/>
    </row>
    <row r="52" spans="1:14">
      <c r="A52" s="41" t="s">
        <v>49</v>
      </c>
      <c r="B52" s="40" t="s">
        <v>323</v>
      </c>
      <c r="C52" s="40" t="s">
        <v>189</v>
      </c>
      <c r="D52" s="32">
        <v>33266</v>
      </c>
      <c r="E52" s="32">
        <f t="shared" si="0"/>
        <v>39919.199999999997</v>
      </c>
      <c r="F52" s="33">
        <f t="shared" si="2"/>
        <v>0</v>
      </c>
      <c r="G52" s="34">
        <f t="shared" si="3"/>
        <v>39919.199999999997</v>
      </c>
      <c r="H52" s="35">
        <f t="shared" si="1"/>
        <v>0</v>
      </c>
      <c r="I52" s="36">
        <f t="shared" si="4"/>
        <v>39919.199999999997</v>
      </c>
      <c r="J52" s="37"/>
      <c r="K52" s="45"/>
      <c r="L52" s="46"/>
      <c r="N52" s="38"/>
    </row>
    <row r="53" spans="1:14">
      <c r="A53" s="41" t="s">
        <v>50</v>
      </c>
      <c r="B53" s="40" t="s">
        <v>323</v>
      </c>
      <c r="C53" s="40" t="s">
        <v>193</v>
      </c>
      <c r="D53" s="32">
        <v>49824</v>
      </c>
      <c r="E53" s="32">
        <f t="shared" si="0"/>
        <v>59788.799999999996</v>
      </c>
      <c r="F53" s="33">
        <f t="shared" si="2"/>
        <v>0</v>
      </c>
      <c r="G53" s="34">
        <f t="shared" si="3"/>
        <v>59788.799999999996</v>
      </c>
      <c r="H53" s="35">
        <f t="shared" si="1"/>
        <v>0</v>
      </c>
      <c r="I53" s="36">
        <f t="shared" si="4"/>
        <v>59788.799999999996</v>
      </c>
      <c r="J53" s="37"/>
      <c r="K53" s="45"/>
      <c r="L53" s="46"/>
      <c r="N53" s="38"/>
    </row>
    <row r="54" spans="1:14">
      <c r="A54" s="41" t="s">
        <v>51</v>
      </c>
      <c r="B54" s="40" t="s">
        <v>323</v>
      </c>
      <c r="C54" s="40" t="s">
        <v>194</v>
      </c>
      <c r="D54" s="32">
        <v>42565</v>
      </c>
      <c r="E54" s="32">
        <f t="shared" si="0"/>
        <v>51078</v>
      </c>
      <c r="F54" s="33">
        <f t="shared" si="2"/>
        <v>0</v>
      </c>
      <c r="G54" s="34">
        <f t="shared" si="3"/>
        <v>51078</v>
      </c>
      <c r="H54" s="35">
        <f t="shared" si="1"/>
        <v>0</v>
      </c>
      <c r="I54" s="36">
        <f t="shared" si="4"/>
        <v>51078</v>
      </c>
      <c r="J54" s="37"/>
      <c r="K54" s="45"/>
      <c r="L54" s="46"/>
      <c r="N54" s="38"/>
    </row>
    <row r="55" spans="1:14">
      <c r="A55" s="41" t="s">
        <v>52</v>
      </c>
      <c r="B55" s="40" t="s">
        <v>323</v>
      </c>
      <c r="C55" s="40" t="s">
        <v>171</v>
      </c>
      <c r="D55" s="32">
        <v>12507</v>
      </c>
      <c r="E55" s="32">
        <f t="shared" si="0"/>
        <v>15008.4</v>
      </c>
      <c r="F55" s="33">
        <f t="shared" si="2"/>
        <v>0</v>
      </c>
      <c r="G55" s="34">
        <f t="shared" si="3"/>
        <v>15008.4</v>
      </c>
      <c r="H55" s="35">
        <f t="shared" si="1"/>
        <v>0</v>
      </c>
      <c r="I55" s="36">
        <f t="shared" si="4"/>
        <v>15008.4</v>
      </c>
      <c r="J55" s="37"/>
      <c r="K55" s="45"/>
      <c r="L55" s="46"/>
      <c r="N55" s="38"/>
    </row>
    <row r="56" spans="1:14">
      <c r="A56" s="41" t="s">
        <v>53</v>
      </c>
      <c r="B56" s="40" t="s">
        <v>323</v>
      </c>
      <c r="C56" s="40" t="s">
        <v>171</v>
      </c>
      <c r="D56" s="32">
        <v>12507</v>
      </c>
      <c r="E56" s="32">
        <f t="shared" si="0"/>
        <v>15008.4</v>
      </c>
      <c r="F56" s="33">
        <f t="shared" si="2"/>
        <v>0</v>
      </c>
      <c r="G56" s="34">
        <f t="shared" si="3"/>
        <v>15008.4</v>
      </c>
      <c r="H56" s="35">
        <f t="shared" si="1"/>
        <v>0</v>
      </c>
      <c r="I56" s="36">
        <f t="shared" si="4"/>
        <v>15008.4</v>
      </c>
      <c r="J56" s="37"/>
      <c r="K56" s="45"/>
      <c r="L56" s="46"/>
      <c r="N56" s="38"/>
    </row>
    <row r="57" spans="1:14">
      <c r="A57" s="41" t="s">
        <v>54</v>
      </c>
      <c r="B57" s="40" t="s">
        <v>323</v>
      </c>
      <c r="C57" s="40" t="s">
        <v>171</v>
      </c>
      <c r="D57" s="32">
        <v>12507</v>
      </c>
      <c r="E57" s="32">
        <f t="shared" si="0"/>
        <v>15008.4</v>
      </c>
      <c r="F57" s="33">
        <f t="shared" si="2"/>
        <v>0</v>
      </c>
      <c r="G57" s="34">
        <f t="shared" si="3"/>
        <v>15008.4</v>
      </c>
      <c r="H57" s="35">
        <f t="shared" si="1"/>
        <v>0</v>
      </c>
      <c r="I57" s="36">
        <f t="shared" si="4"/>
        <v>15008.4</v>
      </c>
      <c r="J57" s="37"/>
      <c r="K57" s="45"/>
      <c r="L57" s="46"/>
      <c r="N57" s="38"/>
    </row>
    <row r="58" spans="1:14">
      <c r="A58" s="41" t="s">
        <v>55</v>
      </c>
      <c r="B58" s="40" t="s">
        <v>385</v>
      </c>
      <c r="C58" s="40" t="s">
        <v>312</v>
      </c>
      <c r="D58" s="32">
        <v>13791</v>
      </c>
      <c r="E58" s="32">
        <f t="shared" si="0"/>
        <v>16549.2</v>
      </c>
      <c r="F58" s="33">
        <f t="shared" si="2"/>
        <v>0</v>
      </c>
      <c r="G58" s="34">
        <f t="shared" si="3"/>
        <v>16549.2</v>
      </c>
      <c r="H58" s="35">
        <f t="shared" si="1"/>
        <v>0</v>
      </c>
      <c r="I58" s="36">
        <f t="shared" si="4"/>
        <v>16549.2</v>
      </c>
      <c r="J58" s="37"/>
      <c r="K58" s="45"/>
      <c r="L58" s="46"/>
      <c r="N58" s="38"/>
    </row>
    <row r="59" spans="1:14">
      <c r="A59" s="41" t="s">
        <v>56</v>
      </c>
      <c r="B59" s="40" t="s">
        <v>323</v>
      </c>
      <c r="C59" s="40" t="s">
        <v>177</v>
      </c>
      <c r="D59" s="32">
        <v>67173</v>
      </c>
      <c r="E59" s="32">
        <f t="shared" si="0"/>
        <v>80607.599999999991</v>
      </c>
      <c r="F59" s="33">
        <f t="shared" si="2"/>
        <v>0</v>
      </c>
      <c r="G59" s="34">
        <f t="shared" si="3"/>
        <v>80607.599999999991</v>
      </c>
      <c r="H59" s="35">
        <f t="shared" si="1"/>
        <v>0</v>
      </c>
      <c r="I59" s="36">
        <f t="shared" si="4"/>
        <v>80607.599999999991</v>
      </c>
      <c r="J59" s="37"/>
      <c r="K59" s="45"/>
      <c r="L59" s="46"/>
      <c r="N59" s="38"/>
    </row>
    <row r="60" spans="1:14">
      <c r="A60" s="41" t="s">
        <v>414</v>
      </c>
      <c r="B60" s="40" t="s">
        <v>323</v>
      </c>
      <c r="C60" s="40" t="s">
        <v>171</v>
      </c>
      <c r="D60" s="32">
        <v>16425</v>
      </c>
      <c r="E60" s="32">
        <f t="shared" ref="E60" si="5">D60*(1+$E$2)</f>
        <v>19710</v>
      </c>
      <c r="F60" s="33">
        <f t="shared" ref="F60" si="6">E60*$F$2</f>
        <v>0</v>
      </c>
      <c r="G60" s="34">
        <f t="shared" ref="G60" si="7">E60-F60</f>
        <v>19710</v>
      </c>
      <c r="H60" s="35">
        <f t="shared" ref="H60" si="8">G60*$H$2</f>
        <v>0</v>
      </c>
      <c r="I60" s="36">
        <f t="shared" ref="I60" si="9">(G60+H60)</f>
        <v>19710</v>
      </c>
      <c r="J60" s="37"/>
      <c r="K60" s="45"/>
      <c r="L60" s="46"/>
      <c r="N60" s="38"/>
    </row>
    <row r="61" spans="1:14">
      <c r="A61" s="41" t="s">
        <v>57</v>
      </c>
      <c r="B61" s="40" t="s">
        <v>323</v>
      </c>
      <c r="C61" s="40" t="s">
        <v>171</v>
      </c>
      <c r="D61" s="32">
        <v>16425</v>
      </c>
      <c r="E61" s="32">
        <f t="shared" si="0"/>
        <v>19710</v>
      </c>
      <c r="F61" s="33">
        <f t="shared" si="2"/>
        <v>0</v>
      </c>
      <c r="G61" s="34">
        <f t="shared" si="3"/>
        <v>19710</v>
      </c>
      <c r="H61" s="35">
        <f t="shared" si="1"/>
        <v>0</v>
      </c>
      <c r="I61" s="36">
        <f t="shared" si="4"/>
        <v>19710</v>
      </c>
      <c r="J61" s="37"/>
      <c r="K61" s="45"/>
      <c r="L61" s="46"/>
      <c r="N61" s="38"/>
    </row>
    <row r="62" spans="1:14">
      <c r="A62" s="41" t="s">
        <v>58</v>
      </c>
      <c r="B62" s="40" t="s">
        <v>323</v>
      </c>
      <c r="C62" s="40" t="s">
        <v>171</v>
      </c>
      <c r="D62" s="32">
        <v>16425</v>
      </c>
      <c r="E62" s="32">
        <f t="shared" si="0"/>
        <v>19710</v>
      </c>
      <c r="F62" s="33">
        <f t="shared" si="2"/>
        <v>0</v>
      </c>
      <c r="G62" s="34">
        <f t="shared" si="3"/>
        <v>19710</v>
      </c>
      <c r="H62" s="35">
        <f t="shared" si="1"/>
        <v>0</v>
      </c>
      <c r="I62" s="36">
        <f t="shared" si="4"/>
        <v>19710</v>
      </c>
      <c r="J62" s="37"/>
      <c r="K62" s="45"/>
      <c r="L62" s="46"/>
      <c r="N62" s="38"/>
    </row>
    <row r="63" spans="1:14">
      <c r="A63" s="41" t="s">
        <v>413</v>
      </c>
      <c r="B63" s="40" t="s">
        <v>323</v>
      </c>
      <c r="C63" s="40" t="s">
        <v>173</v>
      </c>
      <c r="D63" s="32">
        <v>16598</v>
      </c>
      <c r="E63" s="32">
        <f t="shared" ref="E63" si="10">D63*(1+$E$2)</f>
        <v>19917.599999999999</v>
      </c>
      <c r="F63" s="33">
        <f t="shared" ref="F63" si="11">E63*$F$2</f>
        <v>0</v>
      </c>
      <c r="G63" s="34">
        <f t="shared" ref="G63" si="12">E63-F63</f>
        <v>19917.599999999999</v>
      </c>
      <c r="H63" s="35">
        <f t="shared" ref="H63" si="13">G63*$H$2</f>
        <v>0</v>
      </c>
      <c r="I63" s="36">
        <f t="shared" ref="I63" si="14">(G63+H63)</f>
        <v>19917.599999999999</v>
      </c>
      <c r="J63" s="37"/>
      <c r="K63" s="45"/>
      <c r="L63" s="46"/>
      <c r="N63" s="38"/>
    </row>
    <row r="64" spans="1:14">
      <c r="A64" s="41" t="s">
        <v>59</v>
      </c>
      <c r="B64" s="40" t="s">
        <v>323</v>
      </c>
      <c r="C64" s="40" t="s">
        <v>173</v>
      </c>
      <c r="D64" s="32">
        <v>16598</v>
      </c>
      <c r="E64" s="32">
        <f t="shared" si="0"/>
        <v>19917.599999999999</v>
      </c>
      <c r="F64" s="33">
        <f t="shared" si="2"/>
        <v>0</v>
      </c>
      <c r="G64" s="34">
        <f t="shared" si="3"/>
        <v>19917.599999999999</v>
      </c>
      <c r="H64" s="35">
        <f t="shared" si="1"/>
        <v>0</v>
      </c>
      <c r="I64" s="36">
        <f t="shared" si="4"/>
        <v>19917.599999999999</v>
      </c>
      <c r="J64" s="37"/>
      <c r="K64" s="45"/>
      <c r="L64" s="46"/>
      <c r="N64" s="38"/>
    </row>
    <row r="65" spans="1:14">
      <c r="A65" s="41" t="s">
        <v>60</v>
      </c>
      <c r="B65" s="40" t="s">
        <v>323</v>
      </c>
      <c r="C65" s="40" t="s">
        <v>173</v>
      </c>
      <c r="D65" s="32">
        <v>16598</v>
      </c>
      <c r="E65" s="32">
        <f t="shared" si="0"/>
        <v>19917.599999999999</v>
      </c>
      <c r="F65" s="33">
        <f t="shared" si="2"/>
        <v>0</v>
      </c>
      <c r="G65" s="34">
        <f t="shared" si="3"/>
        <v>19917.599999999999</v>
      </c>
      <c r="H65" s="35">
        <f t="shared" si="1"/>
        <v>0</v>
      </c>
      <c r="I65" s="36">
        <f t="shared" si="4"/>
        <v>19917.599999999999</v>
      </c>
      <c r="J65" s="37"/>
      <c r="K65" s="45"/>
      <c r="L65" s="46"/>
      <c r="N65" s="38"/>
    </row>
    <row r="66" spans="1:14">
      <c r="A66" s="41" t="s">
        <v>61</v>
      </c>
      <c r="B66" s="40" t="s">
        <v>323</v>
      </c>
      <c r="C66" s="40" t="s">
        <v>175</v>
      </c>
      <c r="D66" s="32">
        <v>8519</v>
      </c>
      <c r="E66" s="32">
        <f t="shared" si="0"/>
        <v>10222.799999999999</v>
      </c>
      <c r="F66" s="33">
        <f t="shared" si="2"/>
        <v>0</v>
      </c>
      <c r="G66" s="34">
        <f t="shared" si="3"/>
        <v>10222.799999999999</v>
      </c>
      <c r="H66" s="35">
        <f t="shared" si="1"/>
        <v>0</v>
      </c>
      <c r="I66" s="36">
        <f t="shared" si="4"/>
        <v>10222.799999999999</v>
      </c>
      <c r="J66" s="37"/>
      <c r="K66" s="45"/>
      <c r="L66" s="46"/>
      <c r="N66" s="38"/>
    </row>
    <row r="67" spans="1:14">
      <c r="A67" s="41" t="s">
        <v>62</v>
      </c>
      <c r="B67" s="40" t="s">
        <v>385</v>
      </c>
      <c r="C67" s="40" t="s">
        <v>176</v>
      </c>
      <c r="D67" s="32">
        <v>1387</v>
      </c>
      <c r="E67" s="32">
        <f t="shared" si="0"/>
        <v>1664.3999999999999</v>
      </c>
      <c r="F67" s="33">
        <f t="shared" si="2"/>
        <v>0</v>
      </c>
      <c r="G67" s="34">
        <f t="shared" si="3"/>
        <v>1664.3999999999999</v>
      </c>
      <c r="H67" s="35">
        <f t="shared" si="1"/>
        <v>0</v>
      </c>
      <c r="I67" s="36">
        <f t="shared" si="4"/>
        <v>1664.3999999999999</v>
      </c>
      <c r="J67" s="37"/>
      <c r="K67" s="45"/>
      <c r="L67" s="46"/>
      <c r="N67" s="38"/>
    </row>
    <row r="68" spans="1:14">
      <c r="A68" s="41" t="s">
        <v>63</v>
      </c>
      <c r="B68" s="40" t="s">
        <v>323</v>
      </c>
      <c r="C68" s="40" t="s">
        <v>175</v>
      </c>
      <c r="D68" s="32">
        <v>5993</v>
      </c>
      <c r="E68" s="32">
        <f t="shared" si="0"/>
        <v>7191.5999999999995</v>
      </c>
      <c r="F68" s="33">
        <f t="shared" si="2"/>
        <v>0</v>
      </c>
      <c r="G68" s="34">
        <f t="shared" si="3"/>
        <v>7191.5999999999995</v>
      </c>
      <c r="H68" s="35">
        <f t="shared" si="1"/>
        <v>0</v>
      </c>
      <c r="I68" s="36">
        <f t="shared" si="4"/>
        <v>7191.5999999999995</v>
      </c>
      <c r="J68" s="37"/>
      <c r="K68" s="45"/>
      <c r="L68" s="46"/>
      <c r="N68" s="38"/>
    </row>
    <row r="69" spans="1:14">
      <c r="A69" s="41" t="s">
        <v>406</v>
      </c>
      <c r="B69" s="40" t="s">
        <v>313</v>
      </c>
      <c r="C69" s="40" t="s">
        <v>195</v>
      </c>
      <c r="D69" s="32">
        <v>6098</v>
      </c>
      <c r="E69" s="32">
        <f t="shared" si="0"/>
        <v>7317.5999999999995</v>
      </c>
      <c r="F69" s="33">
        <f t="shared" si="2"/>
        <v>0</v>
      </c>
      <c r="G69" s="34">
        <f>E69-F69</f>
        <v>7317.5999999999995</v>
      </c>
      <c r="H69" s="35">
        <f t="shared" si="1"/>
        <v>0</v>
      </c>
      <c r="I69" s="36">
        <f>(G69+H69)</f>
        <v>7317.5999999999995</v>
      </c>
      <c r="J69" s="37"/>
      <c r="K69" s="45"/>
      <c r="L69" s="46"/>
      <c r="N69" s="38"/>
    </row>
    <row r="70" spans="1:14">
      <c r="A70" s="41" t="s">
        <v>494</v>
      </c>
      <c r="B70" s="40" t="s">
        <v>313</v>
      </c>
      <c r="C70" s="40" t="s">
        <v>195</v>
      </c>
      <c r="D70" s="32">
        <v>5885</v>
      </c>
      <c r="E70" s="32">
        <f t="shared" si="0"/>
        <v>7062</v>
      </c>
      <c r="F70" s="33">
        <f t="shared" si="2"/>
        <v>0</v>
      </c>
      <c r="G70" s="34">
        <f>E70-F70</f>
        <v>7062</v>
      </c>
      <c r="H70" s="35">
        <f t="shared" si="1"/>
        <v>0</v>
      </c>
      <c r="I70" s="36">
        <f>(G70+H70)</f>
        <v>7062</v>
      </c>
      <c r="J70" s="37"/>
      <c r="K70" s="45"/>
      <c r="L70" s="46"/>
      <c r="N70" s="38"/>
    </row>
    <row r="71" spans="1:14">
      <c r="A71" s="41" t="s">
        <v>495</v>
      </c>
      <c r="B71" s="40" t="s">
        <v>313</v>
      </c>
      <c r="C71" s="40" t="s">
        <v>196</v>
      </c>
      <c r="D71" s="32">
        <v>8536.5</v>
      </c>
      <c r="E71" s="32">
        <f t="shared" ref="E71:E134" si="15">D71*(1+$E$2)</f>
        <v>10243.799999999999</v>
      </c>
      <c r="F71" s="33">
        <f t="shared" si="2"/>
        <v>0</v>
      </c>
      <c r="G71" s="34">
        <f>E71-F71</f>
        <v>10243.799999999999</v>
      </c>
      <c r="H71" s="35">
        <f t="shared" ref="H71:H134" si="16">G71*$H$2</f>
        <v>0</v>
      </c>
      <c r="I71" s="36">
        <f>(G71+H71)</f>
        <v>10243.799999999999</v>
      </c>
      <c r="J71" s="37"/>
      <c r="K71" s="45"/>
      <c r="L71" s="46"/>
      <c r="N71" s="38"/>
    </row>
    <row r="72" spans="1:14">
      <c r="A72" s="41" t="s">
        <v>408</v>
      </c>
      <c r="B72" s="40" t="s">
        <v>313</v>
      </c>
      <c r="C72" s="40" t="s">
        <v>196</v>
      </c>
      <c r="D72" s="32">
        <v>7966.35</v>
      </c>
      <c r="E72" s="32">
        <f t="shared" si="15"/>
        <v>9559.6200000000008</v>
      </c>
      <c r="F72" s="33">
        <f t="shared" ref="F72:F135" si="17">E72*$F$2</f>
        <v>0</v>
      </c>
      <c r="G72" s="34">
        <f t="shared" ref="G72:G135" si="18">E72-F72</f>
        <v>9559.6200000000008</v>
      </c>
      <c r="H72" s="35">
        <f t="shared" si="16"/>
        <v>0</v>
      </c>
      <c r="I72" s="36">
        <f t="shared" si="4"/>
        <v>9559.6200000000008</v>
      </c>
      <c r="J72" s="37"/>
      <c r="K72" s="45"/>
      <c r="L72" s="46"/>
      <c r="N72" s="38"/>
    </row>
    <row r="73" spans="1:14">
      <c r="A73" s="41" t="s">
        <v>496</v>
      </c>
      <c r="B73" s="40" t="s">
        <v>313</v>
      </c>
      <c r="C73" s="40" t="s">
        <v>196</v>
      </c>
      <c r="D73" s="32">
        <v>7459.2000000000007</v>
      </c>
      <c r="E73" s="32">
        <f t="shared" si="15"/>
        <v>8951.0400000000009</v>
      </c>
      <c r="F73" s="33">
        <f t="shared" si="17"/>
        <v>0</v>
      </c>
      <c r="G73" s="34">
        <f t="shared" si="18"/>
        <v>8951.0400000000009</v>
      </c>
      <c r="H73" s="35">
        <f t="shared" si="16"/>
        <v>0</v>
      </c>
      <c r="I73" s="36">
        <f t="shared" ref="I73:I136" si="19">(G73+H73)</f>
        <v>8951.0400000000009</v>
      </c>
      <c r="J73" s="37"/>
      <c r="K73" s="45"/>
      <c r="L73" s="46"/>
      <c r="N73" s="38"/>
    </row>
    <row r="74" spans="1:14">
      <c r="A74" s="41" t="s">
        <v>497</v>
      </c>
      <c r="B74" s="40" t="s">
        <v>313</v>
      </c>
      <c r="C74" s="40" t="s">
        <v>197</v>
      </c>
      <c r="D74" s="32">
        <v>8173</v>
      </c>
      <c r="E74" s="32">
        <f t="shared" si="15"/>
        <v>9807.6</v>
      </c>
      <c r="F74" s="33">
        <f t="shared" si="17"/>
        <v>0</v>
      </c>
      <c r="G74" s="34">
        <f>E74-F74</f>
        <v>9807.6</v>
      </c>
      <c r="H74" s="35">
        <f t="shared" si="16"/>
        <v>0</v>
      </c>
      <c r="I74" s="36">
        <f>(G74+H74)</f>
        <v>9807.6</v>
      </c>
      <c r="J74" s="37"/>
      <c r="K74" s="45"/>
      <c r="L74" s="46"/>
      <c r="N74" s="38"/>
    </row>
    <row r="75" spans="1:14">
      <c r="A75" s="41" t="s">
        <v>410</v>
      </c>
      <c r="B75" s="40" t="s">
        <v>313</v>
      </c>
      <c r="C75" s="40" t="s">
        <v>197</v>
      </c>
      <c r="D75" s="32">
        <v>7728</v>
      </c>
      <c r="E75" s="32">
        <f t="shared" si="15"/>
        <v>9273.6</v>
      </c>
      <c r="F75" s="33">
        <f t="shared" si="17"/>
        <v>0</v>
      </c>
      <c r="G75" s="34">
        <f t="shared" si="18"/>
        <v>9273.6</v>
      </c>
      <c r="H75" s="35">
        <f t="shared" si="16"/>
        <v>0</v>
      </c>
      <c r="I75" s="36">
        <f t="shared" si="19"/>
        <v>9273.6</v>
      </c>
      <c r="J75" s="37"/>
      <c r="K75" s="45"/>
      <c r="L75" s="46"/>
      <c r="N75" s="38"/>
    </row>
    <row r="76" spans="1:14">
      <c r="A76" s="41" t="s">
        <v>498</v>
      </c>
      <c r="B76" s="40" t="s">
        <v>313</v>
      </c>
      <c r="C76" s="40" t="s">
        <v>197</v>
      </c>
      <c r="D76" s="32">
        <v>7515</v>
      </c>
      <c r="E76" s="32">
        <f t="shared" si="15"/>
        <v>9018</v>
      </c>
      <c r="F76" s="33">
        <f t="shared" si="17"/>
        <v>0</v>
      </c>
      <c r="G76" s="34">
        <f t="shared" si="18"/>
        <v>9018</v>
      </c>
      <c r="H76" s="35">
        <f t="shared" si="16"/>
        <v>0</v>
      </c>
      <c r="I76" s="36">
        <f t="shared" si="19"/>
        <v>9018</v>
      </c>
      <c r="J76" s="37"/>
      <c r="K76" s="45"/>
      <c r="L76" s="46"/>
      <c r="N76" s="38"/>
    </row>
    <row r="77" spans="1:14">
      <c r="A77" s="41" t="s">
        <v>412</v>
      </c>
      <c r="B77" s="40" t="s">
        <v>314</v>
      </c>
      <c r="C77" s="40" t="s">
        <v>198</v>
      </c>
      <c r="D77" s="32">
        <v>15872</v>
      </c>
      <c r="E77" s="32">
        <f t="shared" si="15"/>
        <v>19046.399999999998</v>
      </c>
      <c r="F77" s="33">
        <f t="shared" si="17"/>
        <v>0</v>
      </c>
      <c r="G77" s="34">
        <f>E77-F77</f>
        <v>19046.399999999998</v>
      </c>
      <c r="H77" s="35">
        <f t="shared" si="16"/>
        <v>0</v>
      </c>
      <c r="I77" s="36">
        <f>(G77+H77)</f>
        <v>19046.399999999998</v>
      </c>
      <c r="J77" s="37"/>
      <c r="K77" s="45"/>
      <c r="L77" s="46"/>
      <c r="N77" s="38"/>
    </row>
    <row r="78" spans="1:14">
      <c r="A78" s="41" t="s">
        <v>64</v>
      </c>
      <c r="B78" s="40" t="s">
        <v>155</v>
      </c>
      <c r="C78" s="40" t="s">
        <v>200</v>
      </c>
      <c r="D78" s="32">
        <v>803</v>
      </c>
      <c r="E78" s="32">
        <f t="shared" si="15"/>
        <v>963.59999999999991</v>
      </c>
      <c r="F78" s="33">
        <f t="shared" si="17"/>
        <v>0</v>
      </c>
      <c r="G78" s="34">
        <f t="shared" si="18"/>
        <v>963.59999999999991</v>
      </c>
      <c r="H78" s="35">
        <f t="shared" si="16"/>
        <v>0</v>
      </c>
      <c r="I78" s="36">
        <f t="shared" si="19"/>
        <v>963.59999999999991</v>
      </c>
      <c r="J78" s="37"/>
      <c r="K78" s="45"/>
      <c r="L78" s="46"/>
      <c r="N78" s="38"/>
    </row>
    <row r="79" spans="1:14">
      <c r="A79" s="41" t="s">
        <v>65</v>
      </c>
      <c r="B79" s="40" t="s">
        <v>155</v>
      </c>
      <c r="C79" s="40" t="s">
        <v>202</v>
      </c>
      <c r="D79" s="32">
        <v>709</v>
      </c>
      <c r="E79" s="32">
        <f t="shared" si="15"/>
        <v>850.8</v>
      </c>
      <c r="F79" s="33">
        <f t="shared" si="17"/>
        <v>0</v>
      </c>
      <c r="G79" s="34">
        <f t="shared" si="18"/>
        <v>850.8</v>
      </c>
      <c r="H79" s="35">
        <f t="shared" si="16"/>
        <v>0</v>
      </c>
      <c r="I79" s="36">
        <f t="shared" si="19"/>
        <v>850.8</v>
      </c>
      <c r="J79" s="37"/>
      <c r="K79" s="45"/>
      <c r="L79" s="46"/>
      <c r="N79" s="38"/>
    </row>
    <row r="80" spans="1:14">
      <c r="A80" s="41" t="s">
        <v>66</v>
      </c>
      <c r="B80" s="40" t="s">
        <v>155</v>
      </c>
      <c r="C80" s="40" t="s">
        <v>287</v>
      </c>
      <c r="D80" s="32">
        <v>787</v>
      </c>
      <c r="E80" s="32">
        <f t="shared" si="15"/>
        <v>944.4</v>
      </c>
      <c r="F80" s="33">
        <f t="shared" si="17"/>
        <v>0</v>
      </c>
      <c r="G80" s="34">
        <f t="shared" si="18"/>
        <v>944.4</v>
      </c>
      <c r="H80" s="35">
        <f t="shared" si="16"/>
        <v>0</v>
      </c>
      <c r="I80" s="36">
        <f t="shared" si="19"/>
        <v>944.4</v>
      </c>
      <c r="J80" s="37"/>
      <c r="K80" s="45"/>
      <c r="L80" s="46"/>
      <c r="N80" s="38"/>
    </row>
    <row r="81" spans="1:14">
      <c r="A81" s="41" t="s">
        <v>67</v>
      </c>
      <c r="B81" s="40" t="s">
        <v>155</v>
      </c>
      <c r="C81" s="40" t="s">
        <v>288</v>
      </c>
      <c r="D81" s="32">
        <v>676</v>
      </c>
      <c r="E81" s="32">
        <f t="shared" si="15"/>
        <v>811.19999999999993</v>
      </c>
      <c r="F81" s="33">
        <f t="shared" si="17"/>
        <v>0</v>
      </c>
      <c r="G81" s="34">
        <f t="shared" si="18"/>
        <v>811.19999999999993</v>
      </c>
      <c r="H81" s="35">
        <f t="shared" si="16"/>
        <v>0</v>
      </c>
      <c r="I81" s="36">
        <f t="shared" si="19"/>
        <v>811.19999999999993</v>
      </c>
      <c r="J81" s="37"/>
      <c r="K81" s="45"/>
      <c r="L81" s="46"/>
      <c r="N81" s="38"/>
    </row>
    <row r="82" spans="1:14">
      <c r="A82" s="41" t="s">
        <v>405</v>
      </c>
      <c r="B82" s="40" t="s">
        <v>313</v>
      </c>
      <c r="C82" s="40" t="s">
        <v>195</v>
      </c>
      <c r="D82" s="32">
        <v>5955</v>
      </c>
      <c r="E82" s="32">
        <f t="shared" si="15"/>
        <v>7146</v>
      </c>
      <c r="F82" s="33">
        <f t="shared" si="17"/>
        <v>0</v>
      </c>
      <c r="G82" s="34">
        <f>E82-F82</f>
        <v>7146</v>
      </c>
      <c r="H82" s="35">
        <f t="shared" si="16"/>
        <v>0</v>
      </c>
      <c r="I82" s="36">
        <f>(G82+H82)</f>
        <v>7146</v>
      </c>
      <c r="J82" s="37"/>
      <c r="K82" s="45"/>
      <c r="L82" s="46"/>
      <c r="N82" s="38"/>
    </row>
    <row r="83" spans="1:14">
      <c r="A83" s="41" t="s">
        <v>499</v>
      </c>
      <c r="B83" s="40" t="s">
        <v>313</v>
      </c>
      <c r="C83" s="40" t="s">
        <v>195</v>
      </c>
      <c r="D83" s="32">
        <v>5741</v>
      </c>
      <c r="E83" s="32">
        <f t="shared" si="15"/>
        <v>6889.2</v>
      </c>
      <c r="F83" s="33">
        <f t="shared" si="17"/>
        <v>0</v>
      </c>
      <c r="G83" s="34">
        <f t="shared" si="18"/>
        <v>6889.2</v>
      </c>
      <c r="H83" s="35">
        <f t="shared" si="16"/>
        <v>0</v>
      </c>
      <c r="I83" s="36">
        <f t="shared" si="19"/>
        <v>6889.2</v>
      </c>
      <c r="J83" s="37"/>
      <c r="K83" s="45"/>
      <c r="L83" s="46"/>
      <c r="N83" s="38"/>
    </row>
    <row r="84" spans="1:14">
      <c r="A84" s="41" t="s">
        <v>500</v>
      </c>
      <c r="B84" s="40" t="s">
        <v>313</v>
      </c>
      <c r="C84" s="40" t="s">
        <v>196</v>
      </c>
      <c r="D84" s="32">
        <v>7917</v>
      </c>
      <c r="E84" s="32">
        <f t="shared" si="15"/>
        <v>9500.4</v>
      </c>
      <c r="F84" s="33">
        <f t="shared" si="17"/>
        <v>0</v>
      </c>
      <c r="G84" s="34">
        <f>E84-F84</f>
        <v>9500.4</v>
      </c>
      <c r="H84" s="35">
        <f t="shared" si="16"/>
        <v>0</v>
      </c>
      <c r="I84" s="36">
        <f>(G84+H84)</f>
        <v>9500.4</v>
      </c>
      <c r="J84" s="37"/>
      <c r="K84" s="45"/>
      <c r="L84" s="46"/>
      <c r="N84" s="38"/>
    </row>
    <row r="85" spans="1:14">
      <c r="A85" s="41" t="s">
        <v>407</v>
      </c>
      <c r="B85" s="40" t="s">
        <v>313</v>
      </c>
      <c r="C85" s="40" t="s">
        <v>196</v>
      </c>
      <c r="D85" s="32">
        <v>7586</v>
      </c>
      <c r="E85" s="32">
        <f t="shared" si="15"/>
        <v>9103.1999999999989</v>
      </c>
      <c r="F85" s="33">
        <f t="shared" si="17"/>
        <v>0</v>
      </c>
      <c r="G85" s="34">
        <f t="shared" si="18"/>
        <v>9103.1999999999989</v>
      </c>
      <c r="H85" s="35">
        <f t="shared" si="16"/>
        <v>0</v>
      </c>
      <c r="I85" s="36">
        <f t="shared" si="19"/>
        <v>9103.1999999999989</v>
      </c>
      <c r="J85" s="37"/>
      <c r="K85" s="45"/>
      <c r="L85" s="46"/>
      <c r="N85" s="38"/>
    </row>
    <row r="86" spans="1:14">
      <c r="A86" s="41" t="s">
        <v>501</v>
      </c>
      <c r="B86" s="40" t="s">
        <v>313</v>
      </c>
      <c r="C86" s="40" t="s">
        <v>196</v>
      </c>
      <c r="D86" s="32">
        <v>7372</v>
      </c>
      <c r="E86" s="32">
        <f t="shared" si="15"/>
        <v>8846.4</v>
      </c>
      <c r="F86" s="33">
        <f t="shared" si="17"/>
        <v>0</v>
      </c>
      <c r="G86" s="34">
        <f t="shared" si="18"/>
        <v>8846.4</v>
      </c>
      <c r="H86" s="35">
        <f t="shared" si="16"/>
        <v>0</v>
      </c>
      <c r="I86" s="36">
        <f t="shared" si="19"/>
        <v>8846.4</v>
      </c>
      <c r="J86" s="37"/>
      <c r="K86" s="45"/>
      <c r="L86" s="46"/>
      <c r="N86" s="38"/>
    </row>
    <row r="87" spans="1:14">
      <c r="A87" s="41" t="s">
        <v>502</v>
      </c>
      <c r="B87" s="40" t="s">
        <v>313</v>
      </c>
      <c r="C87" s="40" t="s">
        <v>197</v>
      </c>
      <c r="D87" s="32">
        <v>7486</v>
      </c>
      <c r="E87" s="32">
        <f t="shared" si="15"/>
        <v>8983.1999999999989</v>
      </c>
      <c r="F87" s="33">
        <f t="shared" si="17"/>
        <v>0</v>
      </c>
      <c r="G87" s="34">
        <f>E87-F87</f>
        <v>8983.1999999999989</v>
      </c>
      <c r="H87" s="35">
        <f t="shared" si="16"/>
        <v>0</v>
      </c>
      <c r="I87" s="36">
        <f>(G87+H87)</f>
        <v>8983.1999999999989</v>
      </c>
      <c r="J87" s="37"/>
      <c r="K87" s="45"/>
      <c r="L87" s="46"/>
      <c r="N87" s="38"/>
    </row>
    <row r="88" spans="1:14">
      <c r="A88" s="41" t="s">
        <v>409</v>
      </c>
      <c r="B88" s="40" t="s">
        <v>313</v>
      </c>
      <c r="C88" s="40" t="s">
        <v>197</v>
      </c>
      <c r="D88" s="32">
        <v>7010</v>
      </c>
      <c r="E88" s="32">
        <f t="shared" si="15"/>
        <v>8412</v>
      </c>
      <c r="F88" s="33">
        <f t="shared" si="17"/>
        <v>0</v>
      </c>
      <c r="G88" s="34">
        <f t="shared" si="18"/>
        <v>8412</v>
      </c>
      <c r="H88" s="35">
        <f t="shared" si="16"/>
        <v>0</v>
      </c>
      <c r="I88" s="36">
        <f t="shared" si="19"/>
        <v>8412</v>
      </c>
      <c r="J88" s="37"/>
      <c r="K88" s="45"/>
      <c r="L88" s="46"/>
      <c r="N88" s="38"/>
    </row>
    <row r="89" spans="1:14">
      <c r="A89" s="41" t="s">
        <v>503</v>
      </c>
      <c r="B89" s="40" t="s">
        <v>313</v>
      </c>
      <c r="C89" s="40" t="s">
        <v>197</v>
      </c>
      <c r="D89" s="32">
        <v>6784</v>
      </c>
      <c r="E89" s="32">
        <f t="shared" si="15"/>
        <v>8140.7999999999993</v>
      </c>
      <c r="F89" s="33">
        <f t="shared" si="17"/>
        <v>0</v>
      </c>
      <c r="G89" s="34">
        <f t="shared" si="18"/>
        <v>8140.7999999999993</v>
      </c>
      <c r="H89" s="35">
        <f t="shared" si="16"/>
        <v>0</v>
      </c>
      <c r="I89" s="36">
        <f t="shared" si="19"/>
        <v>8140.7999999999993</v>
      </c>
      <c r="J89" s="37"/>
      <c r="K89" s="45"/>
      <c r="L89" s="46"/>
      <c r="N89" s="38"/>
    </row>
    <row r="90" spans="1:14">
      <c r="A90" s="41" t="s">
        <v>411</v>
      </c>
      <c r="B90" s="40" t="s">
        <v>314</v>
      </c>
      <c r="C90" s="40" t="s">
        <v>198</v>
      </c>
      <c r="D90" s="32">
        <v>15138</v>
      </c>
      <c r="E90" s="32">
        <f t="shared" si="15"/>
        <v>18165.599999999999</v>
      </c>
      <c r="F90" s="33">
        <f t="shared" si="17"/>
        <v>0</v>
      </c>
      <c r="G90" s="34">
        <f>E90-F90</f>
        <v>18165.599999999999</v>
      </c>
      <c r="H90" s="35">
        <f t="shared" si="16"/>
        <v>0</v>
      </c>
      <c r="I90" s="36">
        <f>(G90+H90)</f>
        <v>18165.599999999999</v>
      </c>
      <c r="J90" s="37"/>
      <c r="K90" s="45"/>
      <c r="L90" s="46"/>
      <c r="N90" s="38"/>
    </row>
    <row r="91" spans="1:14">
      <c r="A91" s="41" t="s">
        <v>68</v>
      </c>
      <c r="B91" s="40" t="s">
        <v>155</v>
      </c>
      <c r="C91" s="40" t="s">
        <v>199</v>
      </c>
      <c r="D91" s="32">
        <v>751</v>
      </c>
      <c r="E91" s="32">
        <f t="shared" si="15"/>
        <v>901.19999999999993</v>
      </c>
      <c r="F91" s="33">
        <f t="shared" si="17"/>
        <v>0</v>
      </c>
      <c r="G91" s="34">
        <f t="shared" si="18"/>
        <v>901.19999999999993</v>
      </c>
      <c r="H91" s="35">
        <f t="shared" si="16"/>
        <v>0</v>
      </c>
      <c r="I91" s="36">
        <f t="shared" si="19"/>
        <v>901.19999999999993</v>
      </c>
      <c r="J91" s="37"/>
      <c r="K91" s="45"/>
      <c r="L91" s="46"/>
      <c r="N91" s="38"/>
    </row>
    <row r="92" spans="1:14">
      <c r="A92" s="41" t="s">
        <v>69</v>
      </c>
      <c r="B92" s="40" t="s">
        <v>155</v>
      </c>
      <c r="C92" s="40" t="s">
        <v>201</v>
      </c>
      <c r="D92" s="32">
        <v>676</v>
      </c>
      <c r="E92" s="32">
        <f t="shared" si="15"/>
        <v>811.19999999999993</v>
      </c>
      <c r="F92" s="33">
        <f t="shared" si="17"/>
        <v>0</v>
      </c>
      <c r="G92" s="34">
        <f t="shared" si="18"/>
        <v>811.19999999999993</v>
      </c>
      <c r="H92" s="35">
        <f t="shared" si="16"/>
        <v>0</v>
      </c>
      <c r="I92" s="36">
        <f t="shared" si="19"/>
        <v>811.19999999999993</v>
      </c>
      <c r="J92" s="37"/>
      <c r="K92" s="45"/>
      <c r="L92" s="46"/>
      <c r="N92" s="38"/>
    </row>
    <row r="93" spans="1:14">
      <c r="A93" s="41" t="s">
        <v>70</v>
      </c>
      <c r="B93" s="40" t="s">
        <v>313</v>
      </c>
      <c r="C93" s="40" t="s">
        <v>203</v>
      </c>
      <c r="D93" s="32">
        <v>6718</v>
      </c>
      <c r="E93" s="32">
        <f t="shared" si="15"/>
        <v>8061.5999999999995</v>
      </c>
      <c r="F93" s="33">
        <f t="shared" si="17"/>
        <v>0</v>
      </c>
      <c r="G93" s="34">
        <f t="shared" si="18"/>
        <v>8061.5999999999995</v>
      </c>
      <c r="H93" s="35">
        <f t="shared" si="16"/>
        <v>0</v>
      </c>
      <c r="I93" s="36">
        <f t="shared" si="19"/>
        <v>8061.5999999999995</v>
      </c>
      <c r="J93" s="37"/>
      <c r="K93" s="45"/>
      <c r="L93" s="46"/>
      <c r="N93" s="38"/>
    </row>
    <row r="94" spans="1:14">
      <c r="A94" s="41" t="s">
        <v>71</v>
      </c>
      <c r="B94" s="40" t="s">
        <v>315</v>
      </c>
      <c r="C94" s="40" t="s">
        <v>205</v>
      </c>
      <c r="D94" s="32">
        <v>2792</v>
      </c>
      <c r="E94" s="32">
        <f t="shared" si="15"/>
        <v>3350.4</v>
      </c>
      <c r="F94" s="33">
        <f t="shared" si="17"/>
        <v>0</v>
      </c>
      <c r="G94" s="34">
        <f t="shared" si="18"/>
        <v>3350.4</v>
      </c>
      <c r="H94" s="35">
        <f t="shared" si="16"/>
        <v>0</v>
      </c>
      <c r="I94" s="36">
        <f t="shared" si="19"/>
        <v>3350.4</v>
      </c>
      <c r="J94" s="37"/>
      <c r="K94" s="45"/>
      <c r="L94" s="46"/>
      <c r="N94" s="38"/>
    </row>
    <row r="95" spans="1:14">
      <c r="A95" s="41" t="s">
        <v>72</v>
      </c>
      <c r="B95" s="40" t="s">
        <v>315</v>
      </c>
      <c r="C95" s="40" t="s">
        <v>286</v>
      </c>
      <c r="D95" s="32">
        <v>2681</v>
      </c>
      <c r="E95" s="32">
        <f t="shared" si="15"/>
        <v>3217.2</v>
      </c>
      <c r="F95" s="33">
        <f t="shared" si="17"/>
        <v>0</v>
      </c>
      <c r="G95" s="34">
        <f t="shared" si="18"/>
        <v>3217.2</v>
      </c>
      <c r="H95" s="35">
        <f t="shared" si="16"/>
        <v>0</v>
      </c>
      <c r="I95" s="36">
        <f t="shared" si="19"/>
        <v>3217.2</v>
      </c>
      <c r="J95" s="37"/>
      <c r="K95" s="45"/>
      <c r="L95" s="46"/>
      <c r="N95" s="38"/>
    </row>
    <row r="96" spans="1:14">
      <c r="A96" s="41" t="s">
        <v>73</v>
      </c>
      <c r="B96" s="40" t="s">
        <v>313</v>
      </c>
      <c r="C96" s="40" t="s">
        <v>204</v>
      </c>
      <c r="D96" s="32">
        <v>8199</v>
      </c>
      <c r="E96" s="32">
        <f t="shared" si="15"/>
        <v>9838.7999999999993</v>
      </c>
      <c r="F96" s="33">
        <f t="shared" si="17"/>
        <v>0</v>
      </c>
      <c r="G96" s="34">
        <f t="shared" si="18"/>
        <v>9838.7999999999993</v>
      </c>
      <c r="H96" s="35">
        <f t="shared" si="16"/>
        <v>0</v>
      </c>
      <c r="I96" s="36">
        <f t="shared" si="19"/>
        <v>9838.7999999999993</v>
      </c>
      <c r="J96" s="37"/>
      <c r="K96" s="45"/>
      <c r="L96" s="46"/>
      <c r="N96" s="38"/>
    </row>
    <row r="97" spans="1:14">
      <c r="A97" s="41" t="s">
        <v>74</v>
      </c>
      <c r="B97" s="40" t="s">
        <v>504</v>
      </c>
      <c r="C97" s="40" t="s">
        <v>206</v>
      </c>
      <c r="D97" s="32">
        <v>2483</v>
      </c>
      <c r="E97" s="32">
        <f t="shared" si="15"/>
        <v>2979.6</v>
      </c>
      <c r="F97" s="33">
        <f t="shared" si="17"/>
        <v>0</v>
      </c>
      <c r="G97" s="34">
        <f t="shared" si="18"/>
        <v>2979.6</v>
      </c>
      <c r="H97" s="35">
        <f t="shared" si="16"/>
        <v>0</v>
      </c>
      <c r="I97" s="36">
        <f t="shared" si="19"/>
        <v>2979.6</v>
      </c>
      <c r="J97" s="37"/>
      <c r="K97" s="45"/>
      <c r="L97" s="46"/>
      <c r="N97" s="38"/>
    </row>
    <row r="98" spans="1:14">
      <c r="A98" s="41" t="s">
        <v>75</v>
      </c>
      <c r="B98" s="40" t="s">
        <v>156</v>
      </c>
      <c r="C98" s="40" t="s">
        <v>207</v>
      </c>
      <c r="D98" s="32">
        <v>3654</v>
      </c>
      <c r="E98" s="32">
        <f t="shared" si="15"/>
        <v>4384.8</v>
      </c>
      <c r="F98" s="33">
        <f t="shared" si="17"/>
        <v>0</v>
      </c>
      <c r="G98" s="34">
        <f t="shared" si="18"/>
        <v>4384.8</v>
      </c>
      <c r="H98" s="35">
        <f t="shared" si="16"/>
        <v>0</v>
      </c>
      <c r="I98" s="36">
        <f t="shared" si="19"/>
        <v>4384.8</v>
      </c>
      <c r="J98" s="37"/>
      <c r="K98" s="45"/>
      <c r="L98" s="46"/>
      <c r="N98" s="38"/>
    </row>
    <row r="99" spans="1:14">
      <c r="A99" s="41" t="s">
        <v>76</v>
      </c>
      <c r="B99" s="40" t="s">
        <v>156</v>
      </c>
      <c r="C99" s="40" t="s">
        <v>207</v>
      </c>
      <c r="D99" s="32">
        <v>5555</v>
      </c>
      <c r="E99" s="32">
        <f t="shared" si="15"/>
        <v>6666</v>
      </c>
      <c r="F99" s="33">
        <f t="shared" si="17"/>
        <v>0</v>
      </c>
      <c r="G99" s="34">
        <f t="shared" si="18"/>
        <v>6666</v>
      </c>
      <c r="H99" s="35">
        <f t="shared" si="16"/>
        <v>0</v>
      </c>
      <c r="I99" s="36">
        <f t="shared" si="19"/>
        <v>6666</v>
      </c>
      <c r="J99" s="37"/>
      <c r="K99" s="45"/>
      <c r="L99" s="46"/>
      <c r="N99" s="38"/>
    </row>
    <row r="100" spans="1:14" s="42" customFormat="1">
      <c r="A100" s="39" t="s">
        <v>77</v>
      </c>
      <c r="B100" s="40" t="s">
        <v>156</v>
      </c>
      <c r="C100" s="40" t="s">
        <v>212</v>
      </c>
      <c r="D100" s="32">
        <v>2494</v>
      </c>
      <c r="E100" s="32">
        <f t="shared" si="15"/>
        <v>2992.7999999999997</v>
      </c>
      <c r="F100" s="33">
        <f t="shared" si="17"/>
        <v>0</v>
      </c>
      <c r="G100" s="34">
        <f t="shared" si="18"/>
        <v>2992.7999999999997</v>
      </c>
      <c r="H100" s="35">
        <f t="shared" si="16"/>
        <v>0</v>
      </c>
      <c r="I100" s="36">
        <f t="shared" si="19"/>
        <v>2992.7999999999997</v>
      </c>
      <c r="J100" s="37"/>
      <c r="K100" s="45"/>
      <c r="L100" s="46"/>
      <c r="M100" s="26"/>
      <c r="N100" s="38"/>
    </row>
    <row r="101" spans="1:14">
      <c r="A101" s="41" t="s">
        <v>78</v>
      </c>
      <c r="B101" s="40" t="s">
        <v>156</v>
      </c>
      <c r="C101" s="40" t="s">
        <v>213</v>
      </c>
      <c r="D101" s="32">
        <v>3635</v>
      </c>
      <c r="E101" s="32">
        <f t="shared" si="15"/>
        <v>4362</v>
      </c>
      <c r="F101" s="33">
        <f t="shared" si="17"/>
        <v>0</v>
      </c>
      <c r="G101" s="34">
        <f t="shared" si="18"/>
        <v>4362</v>
      </c>
      <c r="H101" s="35">
        <f t="shared" si="16"/>
        <v>0</v>
      </c>
      <c r="I101" s="36">
        <f t="shared" si="19"/>
        <v>4362</v>
      </c>
      <c r="J101" s="37"/>
      <c r="K101" s="45"/>
      <c r="L101" s="46"/>
      <c r="N101" s="38"/>
    </row>
    <row r="102" spans="1:14">
      <c r="A102" s="41" t="s">
        <v>79</v>
      </c>
      <c r="B102" s="40" t="s">
        <v>156</v>
      </c>
      <c r="C102" s="40" t="s">
        <v>214</v>
      </c>
      <c r="D102" s="32">
        <v>4472</v>
      </c>
      <c r="E102" s="32">
        <f t="shared" si="15"/>
        <v>5366.4</v>
      </c>
      <c r="F102" s="33">
        <f t="shared" si="17"/>
        <v>0</v>
      </c>
      <c r="G102" s="34">
        <f t="shared" si="18"/>
        <v>5366.4</v>
      </c>
      <c r="H102" s="35">
        <f t="shared" si="16"/>
        <v>0</v>
      </c>
      <c r="I102" s="36">
        <f t="shared" si="19"/>
        <v>5366.4</v>
      </c>
      <c r="J102" s="37"/>
      <c r="K102" s="45"/>
      <c r="L102" s="46"/>
      <c r="N102" s="38"/>
    </row>
    <row r="103" spans="1:14">
      <c r="A103" s="41" t="s">
        <v>80</v>
      </c>
      <c r="B103" s="40" t="s">
        <v>156</v>
      </c>
      <c r="C103" s="40" t="s">
        <v>215</v>
      </c>
      <c r="D103" s="32">
        <v>5461</v>
      </c>
      <c r="E103" s="32">
        <f t="shared" si="15"/>
        <v>6553.2</v>
      </c>
      <c r="F103" s="33">
        <f t="shared" si="17"/>
        <v>0</v>
      </c>
      <c r="G103" s="34">
        <f t="shared" si="18"/>
        <v>6553.2</v>
      </c>
      <c r="H103" s="35">
        <f t="shared" si="16"/>
        <v>0</v>
      </c>
      <c r="I103" s="36">
        <f t="shared" si="19"/>
        <v>6553.2</v>
      </c>
      <c r="J103" s="37"/>
      <c r="K103" s="45"/>
      <c r="L103" s="46"/>
      <c r="N103" s="38"/>
    </row>
    <row r="104" spans="1:14">
      <c r="A104" s="41" t="s">
        <v>81</v>
      </c>
      <c r="B104" s="40" t="s">
        <v>156</v>
      </c>
      <c r="C104" s="40" t="s">
        <v>216</v>
      </c>
      <c r="D104" s="32">
        <v>6450</v>
      </c>
      <c r="E104" s="32">
        <f t="shared" si="15"/>
        <v>7740</v>
      </c>
      <c r="F104" s="33">
        <f t="shared" si="17"/>
        <v>0</v>
      </c>
      <c r="G104" s="34">
        <f t="shared" si="18"/>
        <v>7740</v>
      </c>
      <c r="H104" s="35">
        <f t="shared" si="16"/>
        <v>0</v>
      </c>
      <c r="I104" s="36">
        <f t="shared" si="19"/>
        <v>7740</v>
      </c>
      <c r="J104" s="37"/>
      <c r="K104" s="45"/>
      <c r="L104" s="46"/>
      <c r="N104" s="38"/>
    </row>
    <row r="105" spans="1:14">
      <c r="A105" s="41" t="s">
        <v>82</v>
      </c>
      <c r="B105" s="40" t="s">
        <v>156</v>
      </c>
      <c r="C105" s="40" t="s">
        <v>217</v>
      </c>
      <c r="D105" s="32">
        <v>2064</v>
      </c>
      <c r="E105" s="32">
        <f t="shared" si="15"/>
        <v>2476.7999999999997</v>
      </c>
      <c r="F105" s="33">
        <f t="shared" si="17"/>
        <v>0</v>
      </c>
      <c r="G105" s="34">
        <f t="shared" si="18"/>
        <v>2476.7999999999997</v>
      </c>
      <c r="H105" s="35">
        <f t="shared" si="16"/>
        <v>0</v>
      </c>
      <c r="I105" s="36">
        <f t="shared" si="19"/>
        <v>2476.7999999999997</v>
      </c>
      <c r="J105" s="37"/>
      <c r="K105" s="45"/>
      <c r="L105" s="46"/>
      <c r="N105" s="38"/>
    </row>
    <row r="106" spans="1:14">
      <c r="A106" s="41" t="s">
        <v>83</v>
      </c>
      <c r="B106" s="40" t="s">
        <v>156</v>
      </c>
      <c r="C106" s="40" t="s">
        <v>218</v>
      </c>
      <c r="D106" s="32">
        <v>2869</v>
      </c>
      <c r="E106" s="32">
        <f t="shared" si="15"/>
        <v>3442.7999999999997</v>
      </c>
      <c r="F106" s="33">
        <f t="shared" si="17"/>
        <v>0</v>
      </c>
      <c r="G106" s="34">
        <f t="shared" si="18"/>
        <v>3442.7999999999997</v>
      </c>
      <c r="H106" s="35">
        <f t="shared" si="16"/>
        <v>0</v>
      </c>
      <c r="I106" s="36">
        <f t="shared" si="19"/>
        <v>3442.7999999999997</v>
      </c>
      <c r="J106" s="37"/>
      <c r="K106" s="45"/>
      <c r="L106" s="46"/>
      <c r="N106" s="38"/>
    </row>
    <row r="107" spans="1:14">
      <c r="A107" s="41" t="s">
        <v>157</v>
      </c>
      <c r="B107" s="40" t="s">
        <v>156</v>
      </c>
      <c r="C107" s="40" t="s">
        <v>219</v>
      </c>
      <c r="D107" s="32">
        <v>3435</v>
      </c>
      <c r="E107" s="32">
        <f t="shared" si="15"/>
        <v>4122</v>
      </c>
      <c r="F107" s="33">
        <f t="shared" si="17"/>
        <v>0</v>
      </c>
      <c r="G107" s="34">
        <f t="shared" si="18"/>
        <v>4122</v>
      </c>
      <c r="H107" s="35">
        <f t="shared" si="16"/>
        <v>0</v>
      </c>
      <c r="I107" s="36">
        <f t="shared" si="19"/>
        <v>4122</v>
      </c>
      <c r="J107" s="37"/>
      <c r="K107" s="45"/>
      <c r="L107" s="46"/>
      <c r="N107" s="38"/>
    </row>
    <row r="108" spans="1:14">
      <c r="A108" s="41" t="s">
        <v>159</v>
      </c>
      <c r="B108" s="40" t="s">
        <v>156</v>
      </c>
      <c r="C108" s="40" t="s">
        <v>220</v>
      </c>
      <c r="D108" s="32">
        <v>4119</v>
      </c>
      <c r="E108" s="32">
        <f t="shared" si="15"/>
        <v>4942.8</v>
      </c>
      <c r="F108" s="33">
        <f t="shared" si="17"/>
        <v>0</v>
      </c>
      <c r="G108" s="34">
        <f t="shared" si="18"/>
        <v>4942.8</v>
      </c>
      <c r="H108" s="35">
        <f t="shared" si="16"/>
        <v>0</v>
      </c>
      <c r="I108" s="36">
        <f t="shared" si="19"/>
        <v>4942.8</v>
      </c>
      <c r="J108" s="37"/>
      <c r="K108" s="45"/>
      <c r="L108" s="46"/>
      <c r="N108" s="38"/>
    </row>
    <row r="109" spans="1:14">
      <c r="A109" s="41" t="s">
        <v>84</v>
      </c>
      <c r="B109" s="40" t="s">
        <v>156</v>
      </c>
      <c r="C109" s="40" t="s">
        <v>221</v>
      </c>
      <c r="D109" s="32">
        <v>4804</v>
      </c>
      <c r="E109" s="32">
        <f t="shared" si="15"/>
        <v>5764.8</v>
      </c>
      <c r="F109" s="33">
        <f t="shared" si="17"/>
        <v>0</v>
      </c>
      <c r="G109" s="34">
        <f t="shared" si="18"/>
        <v>5764.8</v>
      </c>
      <c r="H109" s="35">
        <f t="shared" si="16"/>
        <v>0</v>
      </c>
      <c r="I109" s="36">
        <f t="shared" si="19"/>
        <v>5764.8</v>
      </c>
      <c r="J109" s="37"/>
      <c r="K109" s="45"/>
      <c r="L109" s="46"/>
      <c r="N109" s="38"/>
    </row>
    <row r="110" spans="1:14">
      <c r="A110" s="41" t="s">
        <v>161</v>
      </c>
      <c r="B110" s="40" t="s">
        <v>156</v>
      </c>
      <c r="C110" s="40" t="s">
        <v>215</v>
      </c>
      <c r="D110" s="32">
        <v>6025</v>
      </c>
      <c r="E110" s="32">
        <f t="shared" si="15"/>
        <v>7230</v>
      </c>
      <c r="F110" s="33">
        <f t="shared" si="17"/>
        <v>0</v>
      </c>
      <c r="G110" s="34">
        <f t="shared" si="18"/>
        <v>7230</v>
      </c>
      <c r="H110" s="35">
        <f t="shared" si="16"/>
        <v>0</v>
      </c>
      <c r="I110" s="36">
        <f t="shared" si="19"/>
        <v>7230</v>
      </c>
      <c r="J110" s="37"/>
      <c r="K110" s="45"/>
      <c r="L110" s="46"/>
      <c r="N110" s="38"/>
    </row>
    <row r="111" spans="1:14">
      <c r="A111" s="41" t="s">
        <v>163</v>
      </c>
      <c r="B111" s="40" t="s">
        <v>156</v>
      </c>
      <c r="C111" s="40" t="s">
        <v>222</v>
      </c>
      <c r="D111" s="32">
        <v>5706</v>
      </c>
      <c r="E111" s="32">
        <f t="shared" si="15"/>
        <v>6847.2</v>
      </c>
      <c r="F111" s="33">
        <f t="shared" si="17"/>
        <v>0</v>
      </c>
      <c r="G111" s="34">
        <f t="shared" si="18"/>
        <v>6847.2</v>
      </c>
      <c r="H111" s="35">
        <f t="shared" si="16"/>
        <v>0</v>
      </c>
      <c r="I111" s="36">
        <f t="shared" si="19"/>
        <v>6847.2</v>
      </c>
      <c r="J111" s="37"/>
      <c r="K111" s="45"/>
      <c r="L111" s="46"/>
      <c r="N111" s="38"/>
    </row>
    <row r="112" spans="1:14">
      <c r="A112" s="41" t="s">
        <v>165</v>
      </c>
      <c r="B112" s="40" t="s">
        <v>156</v>
      </c>
      <c r="C112" s="40" t="s">
        <v>223</v>
      </c>
      <c r="D112" s="32">
        <v>4653</v>
      </c>
      <c r="E112" s="32">
        <f t="shared" si="15"/>
        <v>5583.5999999999995</v>
      </c>
      <c r="F112" s="33">
        <f t="shared" si="17"/>
        <v>0</v>
      </c>
      <c r="G112" s="34">
        <f t="shared" si="18"/>
        <v>5583.5999999999995</v>
      </c>
      <c r="H112" s="35">
        <f t="shared" si="16"/>
        <v>0</v>
      </c>
      <c r="I112" s="36">
        <f t="shared" si="19"/>
        <v>5583.5999999999995</v>
      </c>
      <c r="J112" s="37"/>
      <c r="K112" s="45"/>
      <c r="L112" s="46"/>
      <c r="N112" s="38"/>
    </row>
    <row r="113" spans="1:14">
      <c r="A113" s="41" t="s">
        <v>167</v>
      </c>
      <c r="B113" s="40" t="s">
        <v>156</v>
      </c>
      <c r="C113" s="40" t="s">
        <v>216</v>
      </c>
      <c r="D113" s="32">
        <v>7240</v>
      </c>
      <c r="E113" s="32">
        <f t="shared" si="15"/>
        <v>8688</v>
      </c>
      <c r="F113" s="33">
        <f t="shared" si="17"/>
        <v>0</v>
      </c>
      <c r="G113" s="34">
        <f t="shared" si="18"/>
        <v>8688</v>
      </c>
      <c r="H113" s="35">
        <f t="shared" si="16"/>
        <v>0</v>
      </c>
      <c r="I113" s="36">
        <f t="shared" si="19"/>
        <v>8688</v>
      </c>
      <c r="J113" s="37"/>
      <c r="K113" s="45"/>
      <c r="L113" s="46"/>
      <c r="N113" s="38"/>
    </row>
    <row r="114" spans="1:14">
      <c r="A114" s="41" t="s">
        <v>85</v>
      </c>
      <c r="B114" s="40" t="s">
        <v>156</v>
      </c>
      <c r="C114" s="40" t="s">
        <v>224</v>
      </c>
      <c r="D114" s="32">
        <v>6922</v>
      </c>
      <c r="E114" s="32">
        <f t="shared" si="15"/>
        <v>8306.4</v>
      </c>
      <c r="F114" s="33">
        <f t="shared" si="17"/>
        <v>0</v>
      </c>
      <c r="G114" s="34">
        <f t="shared" si="18"/>
        <v>8306.4</v>
      </c>
      <c r="H114" s="35">
        <f t="shared" si="16"/>
        <v>0</v>
      </c>
      <c r="I114" s="36">
        <f t="shared" si="19"/>
        <v>8306.4</v>
      </c>
      <c r="J114" s="37"/>
      <c r="K114" s="45"/>
      <c r="L114" s="46"/>
      <c r="N114" s="38"/>
    </row>
    <row r="115" spans="1:14">
      <c r="A115" s="41" t="s">
        <v>86</v>
      </c>
      <c r="B115" s="40" t="s">
        <v>156</v>
      </c>
      <c r="C115" s="40" t="s">
        <v>225</v>
      </c>
      <c r="D115" s="32">
        <v>5552</v>
      </c>
      <c r="E115" s="32">
        <f t="shared" si="15"/>
        <v>6662.4</v>
      </c>
      <c r="F115" s="33">
        <f t="shared" si="17"/>
        <v>0</v>
      </c>
      <c r="G115" s="34">
        <f t="shared" si="18"/>
        <v>6662.4</v>
      </c>
      <c r="H115" s="35">
        <f t="shared" si="16"/>
        <v>0</v>
      </c>
      <c r="I115" s="36">
        <f t="shared" si="19"/>
        <v>6662.4</v>
      </c>
      <c r="J115" s="37"/>
      <c r="K115" s="45"/>
      <c r="L115" s="46"/>
      <c r="N115" s="38"/>
    </row>
    <row r="116" spans="1:14">
      <c r="A116" s="41" t="s">
        <v>87</v>
      </c>
      <c r="B116" s="40" t="s">
        <v>316</v>
      </c>
      <c r="C116" s="40" t="s">
        <v>226</v>
      </c>
      <c r="D116" s="32">
        <v>501</v>
      </c>
      <c r="E116" s="32">
        <f t="shared" si="15"/>
        <v>601.19999999999993</v>
      </c>
      <c r="F116" s="33">
        <f t="shared" si="17"/>
        <v>0</v>
      </c>
      <c r="G116" s="34">
        <f t="shared" si="18"/>
        <v>601.19999999999993</v>
      </c>
      <c r="H116" s="35">
        <f t="shared" si="16"/>
        <v>0</v>
      </c>
      <c r="I116" s="36">
        <f t="shared" si="19"/>
        <v>601.19999999999993</v>
      </c>
      <c r="J116" s="37"/>
      <c r="K116" s="45"/>
      <c r="L116" s="46"/>
      <c r="N116" s="38"/>
    </row>
    <row r="117" spans="1:14">
      <c r="A117" s="41" t="s">
        <v>88</v>
      </c>
      <c r="B117" s="40" t="s">
        <v>316</v>
      </c>
      <c r="C117" s="40" t="s">
        <v>227</v>
      </c>
      <c r="D117" s="32">
        <v>778</v>
      </c>
      <c r="E117" s="32">
        <f t="shared" si="15"/>
        <v>933.59999999999991</v>
      </c>
      <c r="F117" s="33">
        <f t="shared" si="17"/>
        <v>0</v>
      </c>
      <c r="G117" s="34">
        <f t="shared" si="18"/>
        <v>933.59999999999991</v>
      </c>
      <c r="H117" s="35">
        <f t="shared" si="16"/>
        <v>0</v>
      </c>
      <c r="I117" s="36">
        <f t="shared" si="19"/>
        <v>933.59999999999991</v>
      </c>
      <c r="J117" s="37"/>
      <c r="K117" s="45"/>
      <c r="L117" s="46"/>
      <c r="N117" s="38"/>
    </row>
    <row r="118" spans="1:14">
      <c r="A118" s="41" t="s">
        <v>89</v>
      </c>
      <c r="B118" s="40" t="s">
        <v>316</v>
      </c>
      <c r="C118" s="40" t="s">
        <v>228</v>
      </c>
      <c r="D118" s="32">
        <v>1055</v>
      </c>
      <c r="E118" s="32">
        <f t="shared" si="15"/>
        <v>1266</v>
      </c>
      <c r="F118" s="33">
        <f t="shared" si="17"/>
        <v>0</v>
      </c>
      <c r="G118" s="34">
        <f t="shared" si="18"/>
        <v>1266</v>
      </c>
      <c r="H118" s="35">
        <f t="shared" si="16"/>
        <v>0</v>
      </c>
      <c r="I118" s="36">
        <f t="shared" si="19"/>
        <v>1266</v>
      </c>
      <c r="J118" s="37"/>
      <c r="K118" s="45"/>
      <c r="L118" s="46"/>
      <c r="N118" s="38"/>
    </row>
    <row r="119" spans="1:14">
      <c r="A119" s="41" t="s">
        <v>90</v>
      </c>
      <c r="B119" s="40" t="s">
        <v>316</v>
      </c>
      <c r="C119" s="40" t="s">
        <v>229</v>
      </c>
      <c r="D119" s="32">
        <v>1332</v>
      </c>
      <c r="E119" s="32">
        <f t="shared" si="15"/>
        <v>1598.3999999999999</v>
      </c>
      <c r="F119" s="33">
        <f t="shared" si="17"/>
        <v>0</v>
      </c>
      <c r="G119" s="34">
        <f t="shared" si="18"/>
        <v>1598.3999999999999</v>
      </c>
      <c r="H119" s="35">
        <f t="shared" si="16"/>
        <v>0</v>
      </c>
      <c r="I119" s="36">
        <f t="shared" si="19"/>
        <v>1598.3999999999999</v>
      </c>
      <c r="J119" s="37"/>
      <c r="K119" s="45"/>
      <c r="L119" s="46"/>
      <c r="N119" s="38"/>
    </row>
    <row r="120" spans="1:14">
      <c r="A120" s="41" t="s">
        <v>91</v>
      </c>
      <c r="B120" s="40" t="s">
        <v>316</v>
      </c>
      <c r="C120" s="40" t="s">
        <v>230</v>
      </c>
      <c r="D120" s="32">
        <v>1609</v>
      </c>
      <c r="E120" s="32">
        <f t="shared" si="15"/>
        <v>1930.8</v>
      </c>
      <c r="F120" s="33">
        <f t="shared" si="17"/>
        <v>0</v>
      </c>
      <c r="G120" s="34">
        <f t="shared" si="18"/>
        <v>1930.8</v>
      </c>
      <c r="H120" s="35">
        <f t="shared" si="16"/>
        <v>0</v>
      </c>
      <c r="I120" s="36">
        <f t="shared" si="19"/>
        <v>1930.8</v>
      </c>
      <c r="J120" s="37"/>
      <c r="K120" s="45"/>
      <c r="L120" s="46"/>
      <c r="N120" s="38"/>
    </row>
    <row r="121" spans="1:14">
      <c r="A121" s="41" t="s">
        <v>92</v>
      </c>
      <c r="B121" s="40" t="s">
        <v>316</v>
      </c>
      <c r="C121" s="40" t="s">
        <v>231</v>
      </c>
      <c r="D121" s="32">
        <v>1885</v>
      </c>
      <c r="E121" s="32">
        <f t="shared" si="15"/>
        <v>2262</v>
      </c>
      <c r="F121" s="33">
        <f t="shared" si="17"/>
        <v>0</v>
      </c>
      <c r="G121" s="34">
        <f t="shared" si="18"/>
        <v>2262</v>
      </c>
      <c r="H121" s="35">
        <f t="shared" si="16"/>
        <v>0</v>
      </c>
      <c r="I121" s="36">
        <f t="shared" si="19"/>
        <v>2262</v>
      </c>
      <c r="J121" s="37"/>
      <c r="K121" s="45"/>
      <c r="L121" s="46"/>
      <c r="N121" s="38"/>
    </row>
    <row r="122" spans="1:14">
      <c r="A122" s="41" t="s">
        <v>93</v>
      </c>
      <c r="B122" s="40" t="s">
        <v>316</v>
      </c>
      <c r="C122" s="40" t="s">
        <v>232</v>
      </c>
      <c r="D122" s="32">
        <v>647</v>
      </c>
      <c r="E122" s="32">
        <f t="shared" si="15"/>
        <v>776.4</v>
      </c>
      <c r="F122" s="33">
        <f t="shared" si="17"/>
        <v>0</v>
      </c>
      <c r="G122" s="34">
        <f t="shared" si="18"/>
        <v>776.4</v>
      </c>
      <c r="H122" s="35">
        <f t="shared" si="16"/>
        <v>0</v>
      </c>
      <c r="I122" s="36">
        <f t="shared" si="19"/>
        <v>776.4</v>
      </c>
      <c r="J122" s="37"/>
      <c r="K122" s="45"/>
      <c r="L122" s="46"/>
      <c r="N122" s="38"/>
    </row>
    <row r="123" spans="1:14">
      <c r="A123" s="41" t="s">
        <v>94</v>
      </c>
      <c r="B123" s="40" t="s">
        <v>316</v>
      </c>
      <c r="C123" s="40" t="s">
        <v>233</v>
      </c>
      <c r="D123" s="32">
        <v>1043</v>
      </c>
      <c r="E123" s="32">
        <f t="shared" si="15"/>
        <v>1251.5999999999999</v>
      </c>
      <c r="F123" s="33">
        <f t="shared" si="17"/>
        <v>0</v>
      </c>
      <c r="G123" s="34">
        <f t="shared" si="18"/>
        <v>1251.5999999999999</v>
      </c>
      <c r="H123" s="35">
        <f t="shared" si="16"/>
        <v>0</v>
      </c>
      <c r="I123" s="36">
        <f t="shared" si="19"/>
        <v>1251.5999999999999</v>
      </c>
      <c r="J123" s="37"/>
      <c r="K123" s="45"/>
      <c r="L123" s="46"/>
      <c r="N123" s="38"/>
    </row>
    <row r="124" spans="1:14">
      <c r="A124" s="41" t="s">
        <v>95</v>
      </c>
      <c r="B124" s="40" t="s">
        <v>156</v>
      </c>
      <c r="C124" s="40" t="s">
        <v>212</v>
      </c>
      <c r="D124" s="32">
        <v>2846</v>
      </c>
      <c r="E124" s="32">
        <f t="shared" si="15"/>
        <v>3415.2</v>
      </c>
      <c r="F124" s="33">
        <f t="shared" si="17"/>
        <v>0</v>
      </c>
      <c r="G124" s="34">
        <f t="shared" si="18"/>
        <v>3415.2</v>
      </c>
      <c r="H124" s="35">
        <f t="shared" si="16"/>
        <v>0</v>
      </c>
      <c r="I124" s="36">
        <f t="shared" si="19"/>
        <v>3415.2</v>
      </c>
      <c r="J124" s="37"/>
      <c r="K124" s="45"/>
      <c r="L124" s="46"/>
      <c r="N124" s="38"/>
    </row>
    <row r="125" spans="1:14">
      <c r="A125" s="41" t="s">
        <v>96</v>
      </c>
      <c r="B125" s="40" t="s">
        <v>156</v>
      </c>
      <c r="C125" s="40" t="s">
        <v>213</v>
      </c>
      <c r="D125" s="32">
        <v>4148</v>
      </c>
      <c r="E125" s="32">
        <f t="shared" si="15"/>
        <v>4977.5999999999995</v>
      </c>
      <c r="F125" s="33">
        <f t="shared" si="17"/>
        <v>0</v>
      </c>
      <c r="G125" s="34">
        <f t="shared" si="18"/>
        <v>4977.5999999999995</v>
      </c>
      <c r="H125" s="35">
        <f t="shared" si="16"/>
        <v>0</v>
      </c>
      <c r="I125" s="36">
        <f t="shared" si="19"/>
        <v>4977.5999999999995</v>
      </c>
      <c r="J125" s="37"/>
      <c r="K125" s="45"/>
      <c r="L125" s="46"/>
      <c r="N125" s="38"/>
    </row>
    <row r="126" spans="1:14">
      <c r="A126" s="41" t="s">
        <v>97</v>
      </c>
      <c r="B126" s="40" t="s">
        <v>156</v>
      </c>
      <c r="C126" s="40" t="s">
        <v>214</v>
      </c>
      <c r="D126" s="32">
        <v>5103</v>
      </c>
      <c r="E126" s="32">
        <f t="shared" si="15"/>
        <v>6123.5999999999995</v>
      </c>
      <c r="F126" s="33">
        <f t="shared" si="17"/>
        <v>0</v>
      </c>
      <c r="G126" s="34">
        <f t="shared" si="18"/>
        <v>6123.5999999999995</v>
      </c>
      <c r="H126" s="35">
        <f t="shared" si="16"/>
        <v>0</v>
      </c>
      <c r="I126" s="36">
        <f t="shared" si="19"/>
        <v>6123.5999999999995</v>
      </c>
      <c r="J126" s="37"/>
      <c r="K126" s="45"/>
      <c r="L126" s="46"/>
      <c r="N126" s="38"/>
    </row>
    <row r="127" spans="1:14" s="42" customFormat="1">
      <c r="A127" s="39" t="s">
        <v>98</v>
      </c>
      <c r="B127" s="40" t="s">
        <v>156</v>
      </c>
      <c r="C127" s="40" t="s">
        <v>215</v>
      </c>
      <c r="D127" s="32">
        <v>6231</v>
      </c>
      <c r="E127" s="32">
        <f t="shared" si="15"/>
        <v>7477.2</v>
      </c>
      <c r="F127" s="33">
        <f t="shared" si="17"/>
        <v>0</v>
      </c>
      <c r="G127" s="34">
        <f t="shared" si="18"/>
        <v>7477.2</v>
      </c>
      <c r="H127" s="35">
        <f t="shared" si="16"/>
        <v>0</v>
      </c>
      <c r="I127" s="36">
        <f t="shared" si="19"/>
        <v>7477.2</v>
      </c>
      <c r="J127" s="37"/>
      <c r="K127" s="45"/>
      <c r="L127" s="46"/>
      <c r="M127" s="26"/>
      <c r="N127" s="38"/>
    </row>
    <row r="128" spans="1:14">
      <c r="A128" s="41" t="s">
        <v>99</v>
      </c>
      <c r="B128" s="40" t="s">
        <v>156</v>
      </c>
      <c r="C128" s="40" t="s">
        <v>216</v>
      </c>
      <c r="D128" s="32">
        <v>7361</v>
      </c>
      <c r="E128" s="32">
        <f t="shared" si="15"/>
        <v>8833.1999999999989</v>
      </c>
      <c r="F128" s="33">
        <f t="shared" si="17"/>
        <v>0</v>
      </c>
      <c r="G128" s="34">
        <f t="shared" si="18"/>
        <v>8833.1999999999989</v>
      </c>
      <c r="H128" s="35">
        <f t="shared" si="16"/>
        <v>0</v>
      </c>
      <c r="I128" s="36">
        <f t="shared" si="19"/>
        <v>8833.1999999999989</v>
      </c>
      <c r="J128" s="37"/>
      <c r="K128" s="45"/>
      <c r="L128" s="46"/>
      <c r="N128" s="38"/>
    </row>
    <row r="129" spans="1:14">
      <c r="A129" s="41" t="s">
        <v>100</v>
      </c>
      <c r="B129" s="40" t="s">
        <v>156</v>
      </c>
      <c r="C129" s="40" t="s">
        <v>217</v>
      </c>
      <c r="D129" s="32">
        <v>2356</v>
      </c>
      <c r="E129" s="32">
        <f t="shared" si="15"/>
        <v>2827.2</v>
      </c>
      <c r="F129" s="33">
        <f t="shared" si="17"/>
        <v>0</v>
      </c>
      <c r="G129" s="34">
        <f t="shared" si="18"/>
        <v>2827.2</v>
      </c>
      <c r="H129" s="35">
        <f t="shared" si="16"/>
        <v>0</v>
      </c>
      <c r="I129" s="36">
        <f t="shared" si="19"/>
        <v>2827.2</v>
      </c>
      <c r="J129" s="37"/>
      <c r="K129" s="45"/>
      <c r="L129" s="46"/>
      <c r="N129" s="38"/>
    </row>
    <row r="130" spans="1:14">
      <c r="A130" s="41" t="s">
        <v>101</v>
      </c>
      <c r="B130" s="40" t="s">
        <v>156</v>
      </c>
      <c r="C130" s="40" t="s">
        <v>218</v>
      </c>
      <c r="D130" s="32">
        <v>3274</v>
      </c>
      <c r="E130" s="32">
        <f t="shared" si="15"/>
        <v>3928.7999999999997</v>
      </c>
      <c r="F130" s="33">
        <f t="shared" si="17"/>
        <v>0</v>
      </c>
      <c r="G130" s="34">
        <f t="shared" si="18"/>
        <v>3928.7999999999997</v>
      </c>
      <c r="H130" s="35">
        <f t="shared" si="16"/>
        <v>0</v>
      </c>
      <c r="I130" s="36">
        <f t="shared" si="19"/>
        <v>3928.7999999999997</v>
      </c>
      <c r="J130" s="37"/>
      <c r="K130" s="45"/>
      <c r="L130" s="46"/>
      <c r="N130" s="38"/>
    </row>
    <row r="131" spans="1:14">
      <c r="A131" s="41" t="s">
        <v>158</v>
      </c>
      <c r="B131" s="40" t="s">
        <v>156</v>
      </c>
      <c r="C131" s="40" t="s">
        <v>219</v>
      </c>
      <c r="D131" s="32">
        <v>3920</v>
      </c>
      <c r="E131" s="32">
        <f t="shared" si="15"/>
        <v>4704</v>
      </c>
      <c r="F131" s="33">
        <f t="shared" si="17"/>
        <v>0</v>
      </c>
      <c r="G131" s="34">
        <f t="shared" si="18"/>
        <v>4704</v>
      </c>
      <c r="H131" s="35">
        <f t="shared" si="16"/>
        <v>0</v>
      </c>
      <c r="I131" s="36">
        <f t="shared" si="19"/>
        <v>4704</v>
      </c>
      <c r="J131" s="37"/>
      <c r="K131" s="45"/>
      <c r="L131" s="46"/>
      <c r="N131" s="38"/>
    </row>
    <row r="132" spans="1:14">
      <c r="A132" s="41" t="s">
        <v>160</v>
      </c>
      <c r="B132" s="40" t="s">
        <v>156</v>
      </c>
      <c r="C132" s="40" t="s">
        <v>220</v>
      </c>
      <c r="D132" s="32">
        <v>4700</v>
      </c>
      <c r="E132" s="32">
        <f t="shared" si="15"/>
        <v>5640</v>
      </c>
      <c r="F132" s="33">
        <f t="shared" si="17"/>
        <v>0</v>
      </c>
      <c r="G132" s="34">
        <f t="shared" si="18"/>
        <v>5640</v>
      </c>
      <c r="H132" s="35">
        <f t="shared" si="16"/>
        <v>0</v>
      </c>
      <c r="I132" s="36">
        <f t="shared" si="19"/>
        <v>5640</v>
      </c>
      <c r="J132" s="37"/>
      <c r="K132" s="45"/>
      <c r="L132" s="46"/>
      <c r="N132" s="38"/>
    </row>
    <row r="133" spans="1:14">
      <c r="A133" s="41" t="s">
        <v>102</v>
      </c>
      <c r="B133" s="40" t="s">
        <v>156</v>
      </c>
      <c r="C133" s="40" t="s">
        <v>221</v>
      </c>
      <c r="D133" s="32">
        <v>5483</v>
      </c>
      <c r="E133" s="32">
        <f t="shared" si="15"/>
        <v>6579.5999999999995</v>
      </c>
      <c r="F133" s="33">
        <f t="shared" si="17"/>
        <v>0</v>
      </c>
      <c r="G133" s="34">
        <f t="shared" si="18"/>
        <v>6579.5999999999995</v>
      </c>
      <c r="H133" s="35">
        <f t="shared" si="16"/>
        <v>0</v>
      </c>
      <c r="I133" s="36">
        <f t="shared" si="19"/>
        <v>6579.5999999999995</v>
      </c>
      <c r="J133" s="37"/>
      <c r="K133" s="45"/>
      <c r="L133" s="46"/>
      <c r="N133" s="38"/>
    </row>
    <row r="134" spans="1:14">
      <c r="A134" s="41" t="s">
        <v>162</v>
      </c>
      <c r="B134" s="40" t="s">
        <v>156</v>
      </c>
      <c r="C134" s="40" t="s">
        <v>215</v>
      </c>
      <c r="D134" s="32">
        <v>6876</v>
      </c>
      <c r="E134" s="32">
        <f t="shared" si="15"/>
        <v>8251.1999999999989</v>
      </c>
      <c r="F134" s="33">
        <f t="shared" si="17"/>
        <v>0</v>
      </c>
      <c r="G134" s="34">
        <f t="shared" si="18"/>
        <v>8251.1999999999989</v>
      </c>
      <c r="H134" s="35">
        <f t="shared" si="16"/>
        <v>0</v>
      </c>
      <c r="I134" s="36">
        <f t="shared" si="19"/>
        <v>8251.1999999999989</v>
      </c>
      <c r="J134" s="37"/>
      <c r="K134" s="45"/>
      <c r="L134" s="46"/>
      <c r="N134" s="38"/>
    </row>
    <row r="135" spans="1:14">
      <c r="A135" s="41" t="s">
        <v>164</v>
      </c>
      <c r="B135" s="40" t="s">
        <v>156</v>
      </c>
      <c r="C135" s="40" t="s">
        <v>222</v>
      </c>
      <c r="D135" s="32">
        <v>6513</v>
      </c>
      <c r="E135" s="32">
        <f t="shared" ref="E135:E198" si="20">D135*(1+$E$2)</f>
        <v>7815.5999999999995</v>
      </c>
      <c r="F135" s="33">
        <f t="shared" si="17"/>
        <v>0</v>
      </c>
      <c r="G135" s="34">
        <f t="shared" si="18"/>
        <v>7815.5999999999995</v>
      </c>
      <c r="H135" s="35">
        <f t="shared" ref="H135:H198" si="21">G135*$H$2</f>
        <v>0</v>
      </c>
      <c r="I135" s="36">
        <f t="shared" si="19"/>
        <v>7815.5999999999995</v>
      </c>
      <c r="J135" s="37"/>
      <c r="K135" s="45"/>
      <c r="L135" s="46"/>
      <c r="N135" s="38"/>
    </row>
    <row r="136" spans="1:14">
      <c r="A136" s="41" t="s">
        <v>166</v>
      </c>
      <c r="B136" s="40" t="s">
        <v>156</v>
      </c>
      <c r="C136" s="40" t="s">
        <v>223</v>
      </c>
      <c r="D136" s="32">
        <v>5311</v>
      </c>
      <c r="E136" s="32">
        <f t="shared" si="20"/>
        <v>6373.2</v>
      </c>
      <c r="F136" s="33">
        <f t="shared" ref="F136:F207" si="22">E136*$F$2</f>
        <v>0</v>
      </c>
      <c r="G136" s="34">
        <f t="shared" ref="G136:G207" si="23">E136-F136</f>
        <v>6373.2</v>
      </c>
      <c r="H136" s="35">
        <f t="shared" si="21"/>
        <v>0</v>
      </c>
      <c r="I136" s="36">
        <f t="shared" si="19"/>
        <v>6373.2</v>
      </c>
      <c r="J136" s="37"/>
      <c r="K136" s="45"/>
      <c r="L136" s="46"/>
      <c r="N136" s="38"/>
    </row>
    <row r="137" spans="1:14">
      <c r="A137" s="41" t="s">
        <v>168</v>
      </c>
      <c r="B137" s="40" t="s">
        <v>156</v>
      </c>
      <c r="C137" s="40" t="s">
        <v>216</v>
      </c>
      <c r="D137" s="32">
        <v>8260</v>
      </c>
      <c r="E137" s="32">
        <f t="shared" si="20"/>
        <v>9912</v>
      </c>
      <c r="F137" s="33">
        <f t="shared" si="22"/>
        <v>0</v>
      </c>
      <c r="G137" s="34">
        <f t="shared" si="23"/>
        <v>9912</v>
      </c>
      <c r="H137" s="35">
        <f t="shared" si="21"/>
        <v>0</v>
      </c>
      <c r="I137" s="36">
        <f t="shared" ref="I137:I208" si="24">(G137+H137)</f>
        <v>9912</v>
      </c>
      <c r="J137" s="37"/>
      <c r="K137" s="45"/>
      <c r="L137" s="46"/>
      <c r="N137" s="38"/>
    </row>
    <row r="138" spans="1:14">
      <c r="A138" s="41" t="s">
        <v>103</v>
      </c>
      <c r="B138" s="40" t="s">
        <v>156</v>
      </c>
      <c r="C138" s="40" t="s">
        <v>224</v>
      </c>
      <c r="D138" s="32">
        <v>7899</v>
      </c>
      <c r="E138" s="32">
        <f t="shared" si="20"/>
        <v>9478.7999999999993</v>
      </c>
      <c r="F138" s="33">
        <f t="shared" si="22"/>
        <v>0</v>
      </c>
      <c r="G138" s="34">
        <f t="shared" si="23"/>
        <v>9478.7999999999993</v>
      </c>
      <c r="H138" s="35">
        <f t="shared" si="21"/>
        <v>0</v>
      </c>
      <c r="I138" s="36">
        <f t="shared" si="24"/>
        <v>9478.7999999999993</v>
      </c>
      <c r="J138" s="37"/>
      <c r="K138" s="45"/>
      <c r="L138" s="46"/>
      <c r="N138" s="38"/>
    </row>
    <row r="139" spans="1:14">
      <c r="A139" s="41" t="s">
        <v>104</v>
      </c>
      <c r="B139" s="40" t="s">
        <v>156</v>
      </c>
      <c r="C139" s="40" t="s">
        <v>225</v>
      </c>
      <c r="D139" s="32">
        <v>6336</v>
      </c>
      <c r="E139" s="32">
        <f t="shared" si="20"/>
        <v>7603.2</v>
      </c>
      <c r="F139" s="33">
        <f t="shared" si="22"/>
        <v>0</v>
      </c>
      <c r="G139" s="34">
        <f t="shared" si="23"/>
        <v>7603.2</v>
      </c>
      <c r="H139" s="35">
        <f t="shared" si="21"/>
        <v>0</v>
      </c>
      <c r="I139" s="36">
        <f t="shared" si="24"/>
        <v>7603.2</v>
      </c>
      <c r="J139" s="37"/>
      <c r="K139" s="45"/>
      <c r="L139" s="46"/>
      <c r="N139" s="38"/>
    </row>
    <row r="140" spans="1:14">
      <c r="A140" s="41" t="s">
        <v>105</v>
      </c>
      <c r="B140" s="40" t="s">
        <v>316</v>
      </c>
      <c r="C140" s="40" t="s">
        <v>226</v>
      </c>
      <c r="D140" s="32">
        <v>501</v>
      </c>
      <c r="E140" s="32">
        <f t="shared" si="20"/>
        <v>601.19999999999993</v>
      </c>
      <c r="F140" s="33">
        <f t="shared" si="22"/>
        <v>0</v>
      </c>
      <c r="G140" s="34">
        <f t="shared" si="23"/>
        <v>601.19999999999993</v>
      </c>
      <c r="H140" s="35">
        <f t="shared" si="21"/>
        <v>0</v>
      </c>
      <c r="I140" s="36">
        <f t="shared" si="24"/>
        <v>601.19999999999993</v>
      </c>
      <c r="J140" s="37"/>
      <c r="K140" s="45"/>
      <c r="L140" s="46"/>
      <c r="N140" s="38"/>
    </row>
    <row r="141" spans="1:14">
      <c r="A141" s="41" t="s">
        <v>106</v>
      </c>
      <c r="B141" s="40" t="s">
        <v>316</v>
      </c>
      <c r="C141" s="40" t="s">
        <v>227</v>
      </c>
      <c r="D141" s="32">
        <v>778</v>
      </c>
      <c r="E141" s="32">
        <f t="shared" si="20"/>
        <v>933.59999999999991</v>
      </c>
      <c r="F141" s="33">
        <f t="shared" si="22"/>
        <v>0</v>
      </c>
      <c r="G141" s="34">
        <f t="shared" si="23"/>
        <v>933.59999999999991</v>
      </c>
      <c r="H141" s="35">
        <f t="shared" si="21"/>
        <v>0</v>
      </c>
      <c r="I141" s="36">
        <f t="shared" si="24"/>
        <v>933.59999999999991</v>
      </c>
      <c r="J141" s="37"/>
      <c r="K141" s="45"/>
      <c r="L141" s="46"/>
      <c r="N141" s="38"/>
    </row>
    <row r="142" spans="1:14">
      <c r="A142" s="41" t="s">
        <v>107</v>
      </c>
      <c r="B142" s="40" t="s">
        <v>316</v>
      </c>
      <c r="C142" s="40" t="s">
        <v>228</v>
      </c>
      <c r="D142" s="32">
        <v>1055</v>
      </c>
      <c r="E142" s="32">
        <f t="shared" si="20"/>
        <v>1266</v>
      </c>
      <c r="F142" s="33">
        <f t="shared" si="22"/>
        <v>0</v>
      </c>
      <c r="G142" s="34">
        <f t="shared" si="23"/>
        <v>1266</v>
      </c>
      <c r="H142" s="35">
        <f t="shared" si="21"/>
        <v>0</v>
      </c>
      <c r="I142" s="36">
        <f t="shared" si="24"/>
        <v>1266</v>
      </c>
      <c r="J142" s="37"/>
      <c r="K142" s="45"/>
      <c r="L142" s="46"/>
      <c r="N142" s="38"/>
    </row>
    <row r="143" spans="1:14">
      <c r="A143" s="41" t="s">
        <v>108</v>
      </c>
      <c r="B143" s="40" t="s">
        <v>316</v>
      </c>
      <c r="C143" s="40" t="s">
        <v>229</v>
      </c>
      <c r="D143" s="32">
        <v>1332</v>
      </c>
      <c r="E143" s="32">
        <f t="shared" si="20"/>
        <v>1598.3999999999999</v>
      </c>
      <c r="F143" s="33">
        <f t="shared" si="22"/>
        <v>0</v>
      </c>
      <c r="G143" s="34">
        <f t="shared" si="23"/>
        <v>1598.3999999999999</v>
      </c>
      <c r="H143" s="35">
        <f t="shared" si="21"/>
        <v>0</v>
      </c>
      <c r="I143" s="36">
        <f t="shared" si="24"/>
        <v>1598.3999999999999</v>
      </c>
      <c r="J143" s="37"/>
      <c r="K143" s="45"/>
      <c r="L143" s="46"/>
      <c r="N143" s="38"/>
    </row>
    <row r="144" spans="1:14">
      <c r="A144" s="41" t="s">
        <v>109</v>
      </c>
      <c r="B144" s="40" t="s">
        <v>316</v>
      </c>
      <c r="C144" s="40" t="s">
        <v>230</v>
      </c>
      <c r="D144" s="32">
        <v>1609</v>
      </c>
      <c r="E144" s="32">
        <f t="shared" si="20"/>
        <v>1930.8</v>
      </c>
      <c r="F144" s="33">
        <f t="shared" si="22"/>
        <v>0</v>
      </c>
      <c r="G144" s="34">
        <f t="shared" si="23"/>
        <v>1930.8</v>
      </c>
      <c r="H144" s="35">
        <f t="shared" si="21"/>
        <v>0</v>
      </c>
      <c r="I144" s="36">
        <f t="shared" si="24"/>
        <v>1930.8</v>
      </c>
      <c r="J144" s="37"/>
      <c r="K144" s="45"/>
      <c r="L144" s="46"/>
      <c r="N144" s="38"/>
    </row>
    <row r="145" spans="1:14">
      <c r="A145" s="41" t="s">
        <v>110</v>
      </c>
      <c r="B145" s="40" t="s">
        <v>316</v>
      </c>
      <c r="C145" s="40" t="s">
        <v>231</v>
      </c>
      <c r="D145" s="32">
        <v>1885</v>
      </c>
      <c r="E145" s="32">
        <f t="shared" si="20"/>
        <v>2262</v>
      </c>
      <c r="F145" s="33">
        <f t="shared" si="22"/>
        <v>0</v>
      </c>
      <c r="G145" s="34">
        <f t="shared" si="23"/>
        <v>2262</v>
      </c>
      <c r="H145" s="35">
        <f t="shared" si="21"/>
        <v>0</v>
      </c>
      <c r="I145" s="36">
        <f t="shared" si="24"/>
        <v>2262</v>
      </c>
      <c r="J145" s="37"/>
      <c r="K145" s="45"/>
      <c r="L145" s="46"/>
      <c r="N145" s="38"/>
    </row>
    <row r="146" spans="1:14">
      <c r="A146" s="41" t="s">
        <v>111</v>
      </c>
      <c r="B146" s="40" t="s">
        <v>316</v>
      </c>
      <c r="C146" s="40" t="s">
        <v>232</v>
      </c>
      <c r="D146" s="32">
        <v>647</v>
      </c>
      <c r="E146" s="32">
        <f t="shared" si="20"/>
        <v>776.4</v>
      </c>
      <c r="F146" s="33">
        <f t="shared" si="22"/>
        <v>0</v>
      </c>
      <c r="G146" s="34">
        <f t="shared" si="23"/>
        <v>776.4</v>
      </c>
      <c r="H146" s="35">
        <f t="shared" si="21"/>
        <v>0</v>
      </c>
      <c r="I146" s="36">
        <f t="shared" si="24"/>
        <v>776.4</v>
      </c>
      <c r="J146" s="37"/>
      <c r="K146" s="45"/>
      <c r="L146" s="46"/>
      <c r="N146" s="38"/>
    </row>
    <row r="147" spans="1:14">
      <c r="A147" s="41" t="s">
        <v>112</v>
      </c>
      <c r="B147" s="40" t="s">
        <v>316</v>
      </c>
      <c r="C147" s="40" t="s">
        <v>233</v>
      </c>
      <c r="D147" s="32">
        <v>1043</v>
      </c>
      <c r="E147" s="32">
        <f t="shared" si="20"/>
        <v>1251.5999999999999</v>
      </c>
      <c r="F147" s="33">
        <f t="shared" si="22"/>
        <v>0</v>
      </c>
      <c r="G147" s="34">
        <f t="shared" si="23"/>
        <v>1251.5999999999999</v>
      </c>
      <c r="H147" s="35">
        <f t="shared" si="21"/>
        <v>0</v>
      </c>
      <c r="I147" s="36">
        <f t="shared" si="24"/>
        <v>1251.5999999999999</v>
      </c>
      <c r="J147" s="37"/>
      <c r="K147" s="45"/>
      <c r="L147" s="46"/>
      <c r="N147" s="38"/>
    </row>
    <row r="148" spans="1:14">
      <c r="A148" s="41" t="s">
        <v>113</v>
      </c>
      <c r="B148" s="40" t="s">
        <v>317</v>
      </c>
      <c r="C148" s="40" t="s">
        <v>235</v>
      </c>
      <c r="D148" s="32">
        <v>927</v>
      </c>
      <c r="E148" s="32">
        <f t="shared" si="20"/>
        <v>1112.3999999999999</v>
      </c>
      <c r="F148" s="33">
        <f t="shared" si="22"/>
        <v>0</v>
      </c>
      <c r="G148" s="34">
        <f t="shared" si="23"/>
        <v>1112.3999999999999</v>
      </c>
      <c r="H148" s="35">
        <f t="shared" si="21"/>
        <v>0</v>
      </c>
      <c r="I148" s="36">
        <f t="shared" si="24"/>
        <v>1112.3999999999999</v>
      </c>
      <c r="J148" s="37"/>
      <c r="K148" s="45"/>
      <c r="L148" s="46"/>
      <c r="N148" s="38"/>
    </row>
    <row r="149" spans="1:14">
      <c r="A149" s="41" t="s">
        <v>114</v>
      </c>
      <c r="B149" s="40" t="s">
        <v>317</v>
      </c>
      <c r="C149" s="40" t="s">
        <v>237</v>
      </c>
      <c r="D149" s="32">
        <v>1205</v>
      </c>
      <c r="E149" s="32">
        <f t="shared" si="20"/>
        <v>1446</v>
      </c>
      <c r="F149" s="33">
        <f t="shared" si="22"/>
        <v>0</v>
      </c>
      <c r="G149" s="34">
        <f t="shared" si="23"/>
        <v>1446</v>
      </c>
      <c r="H149" s="35">
        <f t="shared" si="21"/>
        <v>0</v>
      </c>
      <c r="I149" s="36">
        <f t="shared" si="24"/>
        <v>1446</v>
      </c>
      <c r="J149" s="37"/>
      <c r="K149" s="45"/>
      <c r="L149" s="46"/>
      <c r="N149" s="38"/>
    </row>
    <row r="150" spans="1:14">
      <c r="A150" s="41" t="s">
        <v>115</v>
      </c>
      <c r="B150" s="40" t="s">
        <v>317</v>
      </c>
      <c r="C150" s="40" t="s">
        <v>239</v>
      </c>
      <c r="D150" s="32">
        <v>1481</v>
      </c>
      <c r="E150" s="32">
        <f t="shared" si="20"/>
        <v>1777.2</v>
      </c>
      <c r="F150" s="33">
        <f t="shared" si="22"/>
        <v>0</v>
      </c>
      <c r="G150" s="34">
        <f t="shared" si="23"/>
        <v>1777.2</v>
      </c>
      <c r="H150" s="35">
        <f t="shared" si="21"/>
        <v>0</v>
      </c>
      <c r="I150" s="36">
        <f t="shared" si="24"/>
        <v>1777.2</v>
      </c>
      <c r="J150" s="37"/>
      <c r="K150" s="45"/>
      <c r="L150" s="46"/>
      <c r="N150" s="38"/>
    </row>
    <row r="151" spans="1:14">
      <c r="A151" s="41" t="s">
        <v>116</v>
      </c>
      <c r="B151" s="40" t="s">
        <v>317</v>
      </c>
      <c r="C151" s="40" t="s">
        <v>241</v>
      </c>
      <c r="D151" s="32">
        <v>1759</v>
      </c>
      <c r="E151" s="32">
        <f t="shared" si="20"/>
        <v>2110.7999999999997</v>
      </c>
      <c r="F151" s="33">
        <f t="shared" si="22"/>
        <v>0</v>
      </c>
      <c r="G151" s="34">
        <f t="shared" si="23"/>
        <v>2110.7999999999997</v>
      </c>
      <c r="H151" s="35">
        <f t="shared" si="21"/>
        <v>0</v>
      </c>
      <c r="I151" s="36">
        <f t="shared" si="24"/>
        <v>2110.7999999999997</v>
      </c>
      <c r="J151" s="37"/>
      <c r="K151" s="45"/>
      <c r="L151" s="46"/>
      <c r="N151" s="38"/>
    </row>
    <row r="152" spans="1:14">
      <c r="A152" s="41" t="s">
        <v>117</v>
      </c>
      <c r="B152" s="40" t="s">
        <v>317</v>
      </c>
      <c r="C152" s="40" t="s">
        <v>243</v>
      </c>
      <c r="D152" s="32">
        <v>2035</v>
      </c>
      <c r="E152" s="32">
        <f t="shared" si="20"/>
        <v>2442</v>
      </c>
      <c r="F152" s="33">
        <f t="shared" si="22"/>
        <v>0</v>
      </c>
      <c r="G152" s="34">
        <f t="shared" si="23"/>
        <v>2442</v>
      </c>
      <c r="H152" s="35">
        <f t="shared" si="21"/>
        <v>0</v>
      </c>
      <c r="I152" s="36">
        <f t="shared" si="24"/>
        <v>2442</v>
      </c>
      <c r="J152" s="37"/>
      <c r="K152" s="45"/>
      <c r="L152" s="46"/>
      <c r="N152" s="38"/>
    </row>
    <row r="153" spans="1:14">
      <c r="A153" s="41" t="s">
        <v>118</v>
      </c>
      <c r="B153" s="40" t="s">
        <v>145</v>
      </c>
      <c r="C153" s="40" t="s">
        <v>236</v>
      </c>
      <c r="D153" s="32">
        <v>1767</v>
      </c>
      <c r="E153" s="32">
        <f t="shared" si="20"/>
        <v>2120.4</v>
      </c>
      <c r="F153" s="33">
        <f t="shared" si="22"/>
        <v>0</v>
      </c>
      <c r="G153" s="34">
        <f t="shared" si="23"/>
        <v>2120.4</v>
      </c>
      <c r="H153" s="35">
        <f t="shared" si="21"/>
        <v>0</v>
      </c>
      <c r="I153" s="36">
        <f t="shared" si="24"/>
        <v>2120.4</v>
      </c>
      <c r="J153" s="37"/>
      <c r="K153" s="45"/>
      <c r="L153" s="46"/>
      <c r="N153" s="38"/>
    </row>
    <row r="154" spans="1:14">
      <c r="A154" s="41" t="s">
        <v>119</v>
      </c>
      <c r="B154" s="40" t="s">
        <v>145</v>
      </c>
      <c r="C154" s="40" t="s">
        <v>238</v>
      </c>
      <c r="D154" s="32">
        <v>2281</v>
      </c>
      <c r="E154" s="32">
        <f t="shared" si="20"/>
        <v>2737.2</v>
      </c>
      <c r="F154" s="33">
        <f t="shared" si="22"/>
        <v>0</v>
      </c>
      <c r="G154" s="34">
        <f t="shared" si="23"/>
        <v>2737.2</v>
      </c>
      <c r="H154" s="35">
        <f t="shared" si="21"/>
        <v>0</v>
      </c>
      <c r="I154" s="36">
        <f t="shared" si="24"/>
        <v>2737.2</v>
      </c>
      <c r="J154" s="37"/>
      <c r="K154" s="45"/>
      <c r="L154" s="46"/>
      <c r="N154" s="38"/>
    </row>
    <row r="155" spans="1:14">
      <c r="A155" s="41" t="s">
        <v>120</v>
      </c>
      <c r="B155" s="40" t="s">
        <v>145</v>
      </c>
      <c r="C155" s="40" t="s">
        <v>240</v>
      </c>
      <c r="D155" s="32">
        <v>2795</v>
      </c>
      <c r="E155" s="32">
        <f t="shared" si="20"/>
        <v>3354</v>
      </c>
      <c r="F155" s="33">
        <f t="shared" si="22"/>
        <v>0</v>
      </c>
      <c r="G155" s="34">
        <f t="shared" si="23"/>
        <v>3354</v>
      </c>
      <c r="H155" s="35">
        <f t="shared" si="21"/>
        <v>0</v>
      </c>
      <c r="I155" s="36">
        <f t="shared" si="24"/>
        <v>3354</v>
      </c>
      <c r="J155" s="37"/>
      <c r="K155" s="45"/>
      <c r="L155" s="46"/>
      <c r="N155" s="38"/>
    </row>
    <row r="156" spans="1:14">
      <c r="A156" s="41" t="s">
        <v>121</v>
      </c>
      <c r="B156" s="40" t="s">
        <v>145</v>
      </c>
      <c r="C156" s="40" t="s">
        <v>242</v>
      </c>
      <c r="D156" s="32">
        <v>3306</v>
      </c>
      <c r="E156" s="32">
        <f t="shared" si="20"/>
        <v>3967.2</v>
      </c>
      <c r="F156" s="33">
        <f t="shared" si="22"/>
        <v>0</v>
      </c>
      <c r="G156" s="34">
        <f t="shared" si="23"/>
        <v>3967.2</v>
      </c>
      <c r="H156" s="35">
        <f t="shared" si="21"/>
        <v>0</v>
      </c>
      <c r="I156" s="36">
        <f t="shared" si="24"/>
        <v>3967.2</v>
      </c>
      <c r="J156" s="37"/>
      <c r="K156" s="45"/>
      <c r="L156" s="46"/>
      <c r="N156" s="38"/>
    </row>
    <row r="157" spans="1:14">
      <c r="A157" s="41" t="s">
        <v>122</v>
      </c>
      <c r="B157" s="40" t="s">
        <v>145</v>
      </c>
      <c r="C157" s="40" t="s">
        <v>244</v>
      </c>
      <c r="D157" s="32">
        <v>3819</v>
      </c>
      <c r="E157" s="32">
        <f t="shared" si="20"/>
        <v>4582.8</v>
      </c>
      <c r="F157" s="33">
        <f t="shared" si="22"/>
        <v>0</v>
      </c>
      <c r="G157" s="34">
        <f t="shared" si="23"/>
        <v>4582.8</v>
      </c>
      <c r="H157" s="35">
        <f t="shared" si="21"/>
        <v>0</v>
      </c>
      <c r="I157" s="36">
        <f t="shared" si="24"/>
        <v>4582.8</v>
      </c>
      <c r="J157" s="37"/>
      <c r="K157" s="45"/>
      <c r="L157" s="46"/>
      <c r="N157" s="38"/>
    </row>
    <row r="158" spans="1:14">
      <c r="A158" s="41" t="s">
        <v>123</v>
      </c>
      <c r="B158" s="40" t="s">
        <v>324</v>
      </c>
      <c r="C158" s="40" t="s">
        <v>248</v>
      </c>
      <c r="D158" s="32">
        <v>990</v>
      </c>
      <c r="E158" s="32">
        <f t="shared" si="20"/>
        <v>1188</v>
      </c>
      <c r="F158" s="33">
        <f t="shared" si="22"/>
        <v>0</v>
      </c>
      <c r="G158" s="34">
        <f t="shared" si="23"/>
        <v>1188</v>
      </c>
      <c r="H158" s="35">
        <f t="shared" si="21"/>
        <v>0</v>
      </c>
      <c r="I158" s="36">
        <f t="shared" si="24"/>
        <v>1188</v>
      </c>
      <c r="J158" s="37"/>
      <c r="K158" s="45"/>
      <c r="L158" s="46"/>
      <c r="N158" s="38"/>
    </row>
    <row r="159" spans="1:14">
      <c r="A159" s="41" t="s">
        <v>124</v>
      </c>
      <c r="B159" s="40" t="s">
        <v>324</v>
      </c>
      <c r="C159" s="40" t="s">
        <v>250</v>
      </c>
      <c r="D159" s="32">
        <v>806</v>
      </c>
      <c r="E159" s="32">
        <f t="shared" si="20"/>
        <v>967.19999999999993</v>
      </c>
      <c r="F159" s="33">
        <f t="shared" si="22"/>
        <v>0</v>
      </c>
      <c r="G159" s="34">
        <f t="shared" si="23"/>
        <v>967.19999999999993</v>
      </c>
      <c r="H159" s="35">
        <f t="shared" si="21"/>
        <v>0</v>
      </c>
      <c r="I159" s="36">
        <f t="shared" si="24"/>
        <v>967.19999999999993</v>
      </c>
      <c r="J159" s="37"/>
      <c r="K159" s="45"/>
      <c r="L159" s="46"/>
      <c r="N159" s="38"/>
    </row>
    <row r="160" spans="1:14">
      <c r="A160" s="41" t="s">
        <v>125</v>
      </c>
      <c r="B160" s="40" t="s">
        <v>325</v>
      </c>
      <c r="C160" s="40" t="s">
        <v>251</v>
      </c>
      <c r="D160" s="32">
        <v>2167</v>
      </c>
      <c r="E160" s="32">
        <f t="shared" si="20"/>
        <v>2600.4</v>
      </c>
      <c r="F160" s="33">
        <f t="shared" si="22"/>
        <v>0</v>
      </c>
      <c r="G160" s="34">
        <f t="shared" si="23"/>
        <v>2600.4</v>
      </c>
      <c r="H160" s="35">
        <f t="shared" si="21"/>
        <v>0</v>
      </c>
      <c r="I160" s="36">
        <f t="shared" si="24"/>
        <v>2600.4</v>
      </c>
      <c r="J160" s="37"/>
      <c r="K160" s="45"/>
      <c r="L160" s="46"/>
      <c r="N160" s="38"/>
    </row>
    <row r="161" spans="1:14">
      <c r="A161" s="41" t="s">
        <v>126</v>
      </c>
      <c r="B161" s="40" t="s">
        <v>325</v>
      </c>
      <c r="C161" s="40" t="s">
        <v>253</v>
      </c>
      <c r="D161" s="32">
        <v>2316</v>
      </c>
      <c r="E161" s="32">
        <f t="shared" si="20"/>
        <v>2779.2</v>
      </c>
      <c r="F161" s="33">
        <f t="shared" si="22"/>
        <v>0</v>
      </c>
      <c r="G161" s="34">
        <f t="shared" si="23"/>
        <v>2779.2</v>
      </c>
      <c r="H161" s="35">
        <f t="shared" si="21"/>
        <v>0</v>
      </c>
      <c r="I161" s="36">
        <f t="shared" si="24"/>
        <v>2779.2</v>
      </c>
      <c r="J161" s="37"/>
      <c r="K161" s="45"/>
      <c r="L161" s="46"/>
      <c r="N161" s="38"/>
    </row>
    <row r="162" spans="1:14">
      <c r="A162" s="41" t="s">
        <v>127</v>
      </c>
      <c r="B162" s="40" t="s">
        <v>325</v>
      </c>
      <c r="C162" s="40" t="s">
        <v>255</v>
      </c>
      <c r="D162" s="32">
        <v>2473</v>
      </c>
      <c r="E162" s="32">
        <f t="shared" si="20"/>
        <v>2967.6</v>
      </c>
      <c r="F162" s="33">
        <f t="shared" si="22"/>
        <v>0</v>
      </c>
      <c r="G162" s="34">
        <f t="shared" si="23"/>
        <v>2967.6</v>
      </c>
      <c r="H162" s="35">
        <f t="shared" si="21"/>
        <v>0</v>
      </c>
      <c r="I162" s="36">
        <f t="shared" si="24"/>
        <v>2967.6</v>
      </c>
      <c r="J162" s="37"/>
      <c r="K162" s="45"/>
      <c r="L162" s="46"/>
      <c r="N162" s="38"/>
    </row>
    <row r="163" spans="1:14">
      <c r="A163" s="41" t="s">
        <v>128</v>
      </c>
      <c r="B163" s="40" t="s">
        <v>326</v>
      </c>
      <c r="C163" s="40" t="s">
        <v>252</v>
      </c>
      <c r="D163" s="32">
        <v>828</v>
      </c>
      <c r="E163" s="32">
        <f t="shared" si="20"/>
        <v>993.59999999999991</v>
      </c>
      <c r="F163" s="33">
        <f t="shared" si="22"/>
        <v>0</v>
      </c>
      <c r="G163" s="34">
        <f t="shared" si="23"/>
        <v>993.59999999999991</v>
      </c>
      <c r="H163" s="35">
        <f t="shared" si="21"/>
        <v>0</v>
      </c>
      <c r="I163" s="36">
        <f t="shared" si="24"/>
        <v>993.59999999999991</v>
      </c>
      <c r="J163" s="37"/>
      <c r="K163" s="45"/>
      <c r="L163" s="46"/>
      <c r="N163" s="38"/>
    </row>
    <row r="164" spans="1:14">
      <c r="A164" s="41" t="s">
        <v>129</v>
      </c>
      <c r="B164" s="40" t="s">
        <v>326</v>
      </c>
      <c r="C164" s="40" t="s">
        <v>254</v>
      </c>
      <c r="D164" s="32">
        <v>937</v>
      </c>
      <c r="E164" s="32">
        <f t="shared" si="20"/>
        <v>1124.3999999999999</v>
      </c>
      <c r="F164" s="33">
        <f t="shared" si="22"/>
        <v>0</v>
      </c>
      <c r="G164" s="34">
        <f t="shared" si="23"/>
        <v>1124.3999999999999</v>
      </c>
      <c r="H164" s="35">
        <f t="shared" si="21"/>
        <v>0</v>
      </c>
      <c r="I164" s="36">
        <f t="shared" si="24"/>
        <v>1124.3999999999999</v>
      </c>
      <c r="J164" s="37"/>
      <c r="K164" s="45"/>
      <c r="L164" s="46"/>
      <c r="N164" s="38"/>
    </row>
    <row r="165" spans="1:14">
      <c r="A165" s="41" t="s">
        <v>130</v>
      </c>
      <c r="B165" s="40" t="s">
        <v>326</v>
      </c>
      <c r="C165" s="40" t="s">
        <v>256</v>
      </c>
      <c r="D165" s="32">
        <v>1043</v>
      </c>
      <c r="E165" s="32">
        <f t="shared" si="20"/>
        <v>1251.5999999999999</v>
      </c>
      <c r="F165" s="33">
        <f t="shared" si="22"/>
        <v>0</v>
      </c>
      <c r="G165" s="34">
        <f t="shared" si="23"/>
        <v>1251.5999999999999</v>
      </c>
      <c r="H165" s="35">
        <f t="shared" si="21"/>
        <v>0</v>
      </c>
      <c r="I165" s="36">
        <f t="shared" si="24"/>
        <v>1251.5999999999999</v>
      </c>
      <c r="J165" s="37"/>
      <c r="K165" s="45"/>
      <c r="L165" s="46"/>
      <c r="N165" s="38"/>
    </row>
    <row r="166" spans="1:14">
      <c r="A166" s="41" t="s">
        <v>131</v>
      </c>
      <c r="B166" s="40" t="s">
        <v>327</v>
      </c>
      <c r="C166" s="40" t="s">
        <v>257</v>
      </c>
      <c r="D166" s="32">
        <v>2895</v>
      </c>
      <c r="E166" s="32">
        <f t="shared" si="20"/>
        <v>3474</v>
      </c>
      <c r="F166" s="33">
        <f t="shared" si="22"/>
        <v>0</v>
      </c>
      <c r="G166" s="34">
        <f t="shared" si="23"/>
        <v>3474</v>
      </c>
      <c r="H166" s="35">
        <f t="shared" si="21"/>
        <v>0</v>
      </c>
      <c r="I166" s="36">
        <f t="shared" si="24"/>
        <v>3474</v>
      </c>
      <c r="J166" s="37"/>
      <c r="K166" s="45"/>
      <c r="L166" s="46"/>
      <c r="N166" s="38"/>
    </row>
    <row r="167" spans="1:14">
      <c r="A167" s="41" t="s">
        <v>132</v>
      </c>
      <c r="B167" s="40" t="s">
        <v>327</v>
      </c>
      <c r="C167" s="40" t="s">
        <v>258</v>
      </c>
      <c r="D167" s="32">
        <v>3403</v>
      </c>
      <c r="E167" s="32">
        <f t="shared" si="20"/>
        <v>4083.6</v>
      </c>
      <c r="F167" s="33">
        <f t="shared" si="22"/>
        <v>0</v>
      </c>
      <c r="G167" s="34">
        <f t="shared" si="23"/>
        <v>4083.6</v>
      </c>
      <c r="H167" s="35">
        <f t="shared" si="21"/>
        <v>0</v>
      </c>
      <c r="I167" s="36">
        <f t="shared" si="24"/>
        <v>4083.6</v>
      </c>
      <c r="J167" s="37"/>
      <c r="K167" s="45"/>
      <c r="L167" s="46"/>
      <c r="N167" s="38"/>
    </row>
    <row r="168" spans="1:14">
      <c r="A168" s="41" t="s">
        <v>133</v>
      </c>
      <c r="B168" s="40" t="s">
        <v>327</v>
      </c>
      <c r="C168" s="40" t="s">
        <v>259</v>
      </c>
      <c r="D168" s="32">
        <v>3742</v>
      </c>
      <c r="E168" s="32">
        <f t="shared" si="20"/>
        <v>4490.3999999999996</v>
      </c>
      <c r="F168" s="33">
        <f t="shared" si="22"/>
        <v>0</v>
      </c>
      <c r="G168" s="34">
        <f t="shared" si="23"/>
        <v>4490.3999999999996</v>
      </c>
      <c r="H168" s="35">
        <f t="shared" si="21"/>
        <v>0</v>
      </c>
      <c r="I168" s="36">
        <f t="shared" si="24"/>
        <v>4490.3999999999996</v>
      </c>
      <c r="J168" s="37"/>
      <c r="K168" s="45"/>
      <c r="L168" s="46"/>
      <c r="N168" s="38"/>
    </row>
    <row r="169" spans="1:14">
      <c r="A169" s="41" t="s">
        <v>134</v>
      </c>
      <c r="B169" s="40" t="s">
        <v>328</v>
      </c>
      <c r="C169" s="40" t="s">
        <v>260</v>
      </c>
      <c r="D169" s="32">
        <v>3058</v>
      </c>
      <c r="E169" s="32">
        <f t="shared" si="20"/>
        <v>3669.6</v>
      </c>
      <c r="F169" s="33">
        <f t="shared" si="22"/>
        <v>0</v>
      </c>
      <c r="G169" s="34">
        <f t="shared" si="23"/>
        <v>3669.6</v>
      </c>
      <c r="H169" s="35">
        <f t="shared" si="21"/>
        <v>0</v>
      </c>
      <c r="I169" s="36">
        <f t="shared" si="24"/>
        <v>3669.6</v>
      </c>
      <c r="J169" s="37"/>
      <c r="K169" s="45"/>
      <c r="L169" s="46"/>
      <c r="N169" s="38"/>
    </row>
    <row r="170" spans="1:14">
      <c r="A170" s="41" t="s">
        <v>135</v>
      </c>
      <c r="B170" s="40" t="s">
        <v>319</v>
      </c>
      <c r="C170" s="40" t="s">
        <v>262</v>
      </c>
      <c r="D170" s="32">
        <v>383</v>
      </c>
      <c r="E170" s="32">
        <f t="shared" si="20"/>
        <v>459.59999999999997</v>
      </c>
      <c r="F170" s="33">
        <f t="shared" si="22"/>
        <v>0</v>
      </c>
      <c r="G170" s="34">
        <f t="shared" si="23"/>
        <v>459.59999999999997</v>
      </c>
      <c r="H170" s="35">
        <f t="shared" si="21"/>
        <v>0</v>
      </c>
      <c r="I170" s="36">
        <f t="shared" si="24"/>
        <v>459.59999999999997</v>
      </c>
      <c r="J170" s="37"/>
      <c r="K170" s="45"/>
      <c r="L170" s="46"/>
      <c r="N170" s="38"/>
    </row>
    <row r="171" spans="1:14">
      <c r="A171" s="41" t="s">
        <v>136</v>
      </c>
      <c r="B171" s="40" t="s">
        <v>329</v>
      </c>
      <c r="C171" s="40" t="s">
        <v>264</v>
      </c>
      <c r="D171" s="32">
        <v>2636</v>
      </c>
      <c r="E171" s="32">
        <f t="shared" si="20"/>
        <v>3163.2</v>
      </c>
      <c r="F171" s="33">
        <f t="shared" si="22"/>
        <v>0</v>
      </c>
      <c r="G171" s="34">
        <f t="shared" si="23"/>
        <v>3163.2</v>
      </c>
      <c r="H171" s="35">
        <f t="shared" si="21"/>
        <v>0</v>
      </c>
      <c r="I171" s="36">
        <f t="shared" si="24"/>
        <v>3163.2</v>
      </c>
      <c r="J171" s="37"/>
      <c r="K171" s="45"/>
      <c r="L171" s="46"/>
      <c r="N171" s="38"/>
    </row>
    <row r="172" spans="1:14">
      <c r="A172" s="41" t="s">
        <v>137</v>
      </c>
      <c r="B172" s="40" t="s">
        <v>330</v>
      </c>
      <c r="C172" s="40" t="s">
        <v>265</v>
      </c>
      <c r="D172" s="32">
        <v>1219</v>
      </c>
      <c r="E172" s="32">
        <f t="shared" si="20"/>
        <v>1462.8</v>
      </c>
      <c r="F172" s="33">
        <f t="shared" si="22"/>
        <v>0</v>
      </c>
      <c r="G172" s="34">
        <f t="shared" si="23"/>
        <v>1462.8</v>
      </c>
      <c r="H172" s="35">
        <f t="shared" si="21"/>
        <v>0</v>
      </c>
      <c r="I172" s="36">
        <f t="shared" si="24"/>
        <v>1462.8</v>
      </c>
      <c r="J172" s="37"/>
      <c r="K172" s="45"/>
      <c r="L172" s="46"/>
      <c r="N172" s="38"/>
    </row>
    <row r="173" spans="1:14">
      <c r="A173" s="41" t="s">
        <v>138</v>
      </c>
      <c r="B173" s="40" t="s">
        <v>331</v>
      </c>
      <c r="C173" s="40" t="s">
        <v>261</v>
      </c>
      <c r="D173" s="32">
        <v>986</v>
      </c>
      <c r="E173" s="32">
        <f t="shared" si="20"/>
        <v>1183.2</v>
      </c>
      <c r="F173" s="33">
        <f t="shared" si="22"/>
        <v>0</v>
      </c>
      <c r="G173" s="34">
        <f t="shared" si="23"/>
        <v>1183.2</v>
      </c>
      <c r="H173" s="35">
        <f t="shared" si="21"/>
        <v>0</v>
      </c>
      <c r="I173" s="36">
        <f t="shared" si="24"/>
        <v>1183.2</v>
      </c>
      <c r="J173" s="37"/>
      <c r="K173" s="45"/>
      <c r="L173" s="46"/>
      <c r="N173" s="38"/>
    </row>
    <row r="174" spans="1:14">
      <c r="A174" s="41" t="s">
        <v>139</v>
      </c>
      <c r="B174" s="40" t="s">
        <v>331</v>
      </c>
      <c r="C174" s="40" t="s">
        <v>263</v>
      </c>
      <c r="D174" s="32">
        <v>986</v>
      </c>
      <c r="E174" s="32">
        <f t="shared" si="20"/>
        <v>1183.2</v>
      </c>
      <c r="F174" s="33">
        <f t="shared" si="22"/>
        <v>0</v>
      </c>
      <c r="G174" s="34">
        <f t="shared" si="23"/>
        <v>1183.2</v>
      </c>
      <c r="H174" s="35">
        <f t="shared" si="21"/>
        <v>0</v>
      </c>
      <c r="I174" s="36">
        <f t="shared" si="24"/>
        <v>1183.2</v>
      </c>
      <c r="J174" s="37"/>
      <c r="K174" s="45"/>
      <c r="L174" s="46"/>
      <c r="N174" s="38"/>
    </row>
    <row r="175" spans="1:14">
      <c r="A175" s="41" t="s">
        <v>140</v>
      </c>
      <c r="B175" s="40" t="s">
        <v>332</v>
      </c>
      <c r="C175" s="40" t="s">
        <v>263</v>
      </c>
      <c r="D175" s="32">
        <v>564</v>
      </c>
      <c r="E175" s="32">
        <f t="shared" si="20"/>
        <v>676.8</v>
      </c>
      <c r="F175" s="33">
        <f t="shared" si="22"/>
        <v>0</v>
      </c>
      <c r="G175" s="34">
        <f t="shared" si="23"/>
        <v>676.8</v>
      </c>
      <c r="H175" s="35">
        <f t="shared" si="21"/>
        <v>0</v>
      </c>
      <c r="I175" s="36">
        <f t="shared" si="24"/>
        <v>676.8</v>
      </c>
      <c r="J175" s="37"/>
      <c r="K175" s="45"/>
      <c r="L175" s="46"/>
      <c r="N175" s="38"/>
    </row>
    <row r="176" spans="1:14">
      <c r="A176" s="41" t="s">
        <v>141</v>
      </c>
      <c r="B176" s="40" t="s">
        <v>333</v>
      </c>
      <c r="C176" s="40" t="s">
        <v>266</v>
      </c>
      <c r="D176" s="32">
        <v>2473</v>
      </c>
      <c r="E176" s="32">
        <f t="shared" si="20"/>
        <v>2967.6</v>
      </c>
      <c r="F176" s="33">
        <f t="shared" si="22"/>
        <v>0</v>
      </c>
      <c r="G176" s="34">
        <f t="shared" si="23"/>
        <v>2967.6</v>
      </c>
      <c r="H176" s="35">
        <f t="shared" si="21"/>
        <v>0</v>
      </c>
      <c r="I176" s="36">
        <f t="shared" si="24"/>
        <v>2967.6</v>
      </c>
      <c r="J176" s="37"/>
      <c r="K176" s="45"/>
      <c r="L176" s="46"/>
      <c r="N176" s="38"/>
    </row>
    <row r="177" spans="1:14">
      <c r="A177" s="41" t="s">
        <v>142</v>
      </c>
      <c r="B177" s="40" t="s">
        <v>334</v>
      </c>
      <c r="C177" s="40" t="s">
        <v>267</v>
      </c>
      <c r="D177" s="32">
        <v>2968</v>
      </c>
      <c r="E177" s="32">
        <f t="shared" si="20"/>
        <v>3561.6</v>
      </c>
      <c r="F177" s="33">
        <f t="shared" si="22"/>
        <v>0</v>
      </c>
      <c r="G177" s="34">
        <f t="shared" si="23"/>
        <v>3561.6</v>
      </c>
      <c r="H177" s="35">
        <f t="shared" si="21"/>
        <v>0</v>
      </c>
      <c r="I177" s="36">
        <f t="shared" si="24"/>
        <v>3561.6</v>
      </c>
      <c r="J177" s="37"/>
      <c r="K177" s="45"/>
      <c r="L177" s="46"/>
      <c r="N177" s="38"/>
    </row>
    <row r="178" spans="1:14">
      <c r="A178" s="41" t="s">
        <v>143</v>
      </c>
      <c r="B178" s="40" t="s">
        <v>335</v>
      </c>
      <c r="C178" s="40" t="s">
        <v>268</v>
      </c>
      <c r="D178" s="32">
        <v>3461</v>
      </c>
      <c r="E178" s="32">
        <f t="shared" si="20"/>
        <v>4153.2</v>
      </c>
      <c r="F178" s="33">
        <f t="shared" si="22"/>
        <v>0</v>
      </c>
      <c r="G178" s="34">
        <f t="shared" si="23"/>
        <v>4153.2</v>
      </c>
      <c r="H178" s="35">
        <f t="shared" si="21"/>
        <v>0</v>
      </c>
      <c r="I178" s="36">
        <f t="shared" si="24"/>
        <v>4153.2</v>
      </c>
      <c r="J178" s="37"/>
      <c r="K178" s="45"/>
      <c r="L178" s="46"/>
      <c r="N178" s="38"/>
    </row>
    <row r="179" spans="1:14">
      <c r="A179" s="41" t="s">
        <v>144</v>
      </c>
      <c r="B179" s="40" t="s">
        <v>145</v>
      </c>
      <c r="C179" s="40" t="s">
        <v>235</v>
      </c>
      <c r="D179" s="32">
        <v>927</v>
      </c>
      <c r="E179" s="32">
        <f t="shared" si="20"/>
        <v>1112.3999999999999</v>
      </c>
      <c r="F179" s="33">
        <f t="shared" si="22"/>
        <v>0</v>
      </c>
      <c r="G179" s="34">
        <f t="shared" si="23"/>
        <v>1112.3999999999999</v>
      </c>
      <c r="H179" s="35">
        <f t="shared" si="21"/>
        <v>0</v>
      </c>
      <c r="I179" s="36">
        <f t="shared" si="24"/>
        <v>1112.3999999999999</v>
      </c>
      <c r="J179" s="37"/>
      <c r="K179" s="45"/>
      <c r="L179" s="46"/>
      <c r="N179" s="38"/>
    </row>
    <row r="180" spans="1:14">
      <c r="A180" s="41" t="s">
        <v>147</v>
      </c>
      <c r="B180" s="40" t="s">
        <v>145</v>
      </c>
      <c r="C180" s="40" t="s">
        <v>237</v>
      </c>
      <c r="D180" s="32">
        <v>1205</v>
      </c>
      <c r="E180" s="32">
        <f t="shared" si="20"/>
        <v>1446</v>
      </c>
      <c r="F180" s="33">
        <f t="shared" si="22"/>
        <v>0</v>
      </c>
      <c r="G180" s="34">
        <f t="shared" si="23"/>
        <v>1446</v>
      </c>
      <c r="H180" s="35">
        <f t="shared" si="21"/>
        <v>0</v>
      </c>
      <c r="I180" s="36">
        <f t="shared" si="24"/>
        <v>1446</v>
      </c>
      <c r="J180" s="37"/>
      <c r="K180" s="45"/>
      <c r="L180" s="46"/>
      <c r="N180" s="38"/>
    </row>
    <row r="181" spans="1:14">
      <c r="A181" s="41" t="s">
        <v>149</v>
      </c>
      <c r="B181" s="40" t="s">
        <v>145</v>
      </c>
      <c r="C181" s="40" t="s">
        <v>239</v>
      </c>
      <c r="D181" s="32">
        <v>1481</v>
      </c>
      <c r="E181" s="32">
        <f t="shared" si="20"/>
        <v>1777.2</v>
      </c>
      <c r="F181" s="33">
        <f t="shared" si="22"/>
        <v>0</v>
      </c>
      <c r="G181" s="34">
        <f t="shared" si="23"/>
        <v>1777.2</v>
      </c>
      <c r="H181" s="35">
        <f t="shared" si="21"/>
        <v>0</v>
      </c>
      <c r="I181" s="36">
        <f t="shared" si="24"/>
        <v>1777.2</v>
      </c>
      <c r="J181" s="37"/>
      <c r="K181" s="45"/>
      <c r="L181" s="46"/>
      <c r="N181" s="38"/>
    </row>
    <row r="182" spans="1:14">
      <c r="A182" s="41" t="s">
        <v>151</v>
      </c>
      <c r="B182" s="40" t="s">
        <v>145</v>
      </c>
      <c r="C182" s="40" t="s">
        <v>241</v>
      </c>
      <c r="D182" s="32">
        <v>1759</v>
      </c>
      <c r="E182" s="32">
        <f t="shared" si="20"/>
        <v>2110.7999999999997</v>
      </c>
      <c r="F182" s="33">
        <f t="shared" si="22"/>
        <v>0</v>
      </c>
      <c r="G182" s="34">
        <f t="shared" si="23"/>
        <v>2110.7999999999997</v>
      </c>
      <c r="H182" s="35">
        <f t="shared" si="21"/>
        <v>0</v>
      </c>
      <c r="I182" s="36">
        <f t="shared" si="24"/>
        <v>2110.7999999999997</v>
      </c>
      <c r="J182" s="37"/>
      <c r="K182" s="45"/>
      <c r="L182" s="46"/>
      <c r="N182" s="38"/>
    </row>
    <row r="183" spans="1:14">
      <c r="A183" s="41" t="s">
        <v>153</v>
      </c>
      <c r="B183" s="40" t="s">
        <v>145</v>
      </c>
      <c r="C183" s="40" t="s">
        <v>243</v>
      </c>
      <c r="D183" s="32">
        <v>2035</v>
      </c>
      <c r="E183" s="32">
        <f t="shared" si="20"/>
        <v>2442</v>
      </c>
      <c r="F183" s="33">
        <f t="shared" si="22"/>
        <v>0</v>
      </c>
      <c r="G183" s="34">
        <f t="shared" si="23"/>
        <v>2442</v>
      </c>
      <c r="H183" s="35">
        <f t="shared" si="21"/>
        <v>0</v>
      </c>
      <c r="I183" s="36">
        <f t="shared" si="24"/>
        <v>2442</v>
      </c>
      <c r="J183" s="37"/>
      <c r="K183" s="45"/>
      <c r="L183" s="46"/>
      <c r="N183" s="38"/>
    </row>
    <row r="184" spans="1:14">
      <c r="A184" s="41" t="s">
        <v>146</v>
      </c>
      <c r="B184" s="40" t="s">
        <v>145</v>
      </c>
      <c r="C184" s="40" t="s">
        <v>235</v>
      </c>
      <c r="D184" s="32">
        <v>927</v>
      </c>
      <c r="E184" s="32">
        <f t="shared" si="20"/>
        <v>1112.3999999999999</v>
      </c>
      <c r="F184" s="33">
        <f t="shared" si="22"/>
        <v>0</v>
      </c>
      <c r="G184" s="34">
        <f t="shared" si="23"/>
        <v>1112.3999999999999</v>
      </c>
      <c r="H184" s="35">
        <f t="shared" si="21"/>
        <v>0</v>
      </c>
      <c r="I184" s="36">
        <f t="shared" si="24"/>
        <v>1112.3999999999999</v>
      </c>
      <c r="J184" s="37"/>
      <c r="K184" s="45"/>
      <c r="L184" s="46"/>
      <c r="N184" s="38"/>
    </row>
    <row r="185" spans="1:14">
      <c r="A185" s="41" t="s">
        <v>148</v>
      </c>
      <c r="B185" s="40" t="s">
        <v>145</v>
      </c>
      <c r="C185" s="40" t="s">
        <v>237</v>
      </c>
      <c r="D185" s="32">
        <v>1205</v>
      </c>
      <c r="E185" s="32">
        <f t="shared" si="20"/>
        <v>1446</v>
      </c>
      <c r="F185" s="33">
        <f t="shared" si="22"/>
        <v>0</v>
      </c>
      <c r="G185" s="34">
        <f t="shared" si="23"/>
        <v>1446</v>
      </c>
      <c r="H185" s="35">
        <f t="shared" si="21"/>
        <v>0</v>
      </c>
      <c r="I185" s="36">
        <f t="shared" si="24"/>
        <v>1446</v>
      </c>
      <c r="J185" s="37"/>
      <c r="K185" s="45"/>
      <c r="L185" s="46"/>
      <c r="N185" s="38"/>
    </row>
    <row r="186" spans="1:14">
      <c r="A186" s="41" t="s">
        <v>150</v>
      </c>
      <c r="B186" s="40" t="s">
        <v>145</v>
      </c>
      <c r="C186" s="40" t="s">
        <v>239</v>
      </c>
      <c r="D186" s="32">
        <v>1483</v>
      </c>
      <c r="E186" s="32">
        <f t="shared" si="20"/>
        <v>1779.6</v>
      </c>
      <c r="F186" s="33">
        <f t="shared" si="22"/>
        <v>0</v>
      </c>
      <c r="G186" s="34">
        <f t="shared" si="23"/>
        <v>1779.6</v>
      </c>
      <c r="H186" s="35">
        <f t="shared" si="21"/>
        <v>0</v>
      </c>
      <c r="I186" s="36">
        <f t="shared" si="24"/>
        <v>1779.6</v>
      </c>
      <c r="J186" s="37"/>
      <c r="K186" s="45"/>
      <c r="L186" s="46"/>
      <c r="N186" s="38"/>
    </row>
    <row r="187" spans="1:14">
      <c r="A187" s="41" t="s">
        <v>152</v>
      </c>
      <c r="B187" s="40" t="s">
        <v>145</v>
      </c>
      <c r="C187" s="40" t="s">
        <v>241</v>
      </c>
      <c r="D187" s="32">
        <v>1759</v>
      </c>
      <c r="E187" s="32">
        <f t="shared" si="20"/>
        <v>2110.7999999999997</v>
      </c>
      <c r="F187" s="33">
        <f t="shared" si="22"/>
        <v>0</v>
      </c>
      <c r="G187" s="34">
        <f t="shared" si="23"/>
        <v>2110.7999999999997</v>
      </c>
      <c r="H187" s="35">
        <f t="shared" si="21"/>
        <v>0</v>
      </c>
      <c r="I187" s="36">
        <f t="shared" si="24"/>
        <v>2110.7999999999997</v>
      </c>
      <c r="J187" s="37"/>
      <c r="K187" s="45"/>
      <c r="L187" s="46"/>
      <c r="N187" s="38"/>
    </row>
    <row r="188" spans="1:14">
      <c r="A188" s="41" t="s">
        <v>154</v>
      </c>
      <c r="B188" s="40" t="s">
        <v>145</v>
      </c>
      <c r="C188" s="40" t="s">
        <v>243</v>
      </c>
      <c r="D188" s="32">
        <v>2036</v>
      </c>
      <c r="E188" s="32">
        <f t="shared" si="20"/>
        <v>2443.1999999999998</v>
      </c>
      <c r="F188" s="33">
        <f t="shared" si="22"/>
        <v>0</v>
      </c>
      <c r="G188" s="34">
        <f t="shared" si="23"/>
        <v>2443.1999999999998</v>
      </c>
      <c r="H188" s="35">
        <f t="shared" si="21"/>
        <v>0</v>
      </c>
      <c r="I188" s="36">
        <f t="shared" si="24"/>
        <v>2443.1999999999998</v>
      </c>
      <c r="J188" s="37"/>
      <c r="K188" s="45"/>
      <c r="L188" s="46"/>
      <c r="N188" s="38"/>
    </row>
    <row r="189" spans="1:14">
      <c r="A189" s="41" t="s">
        <v>295</v>
      </c>
      <c r="B189" s="40" t="s">
        <v>318</v>
      </c>
      <c r="C189" s="40" t="s">
        <v>245</v>
      </c>
      <c r="D189" s="32">
        <f>D214</f>
        <v>2570</v>
      </c>
      <c r="E189" s="32">
        <f t="shared" si="20"/>
        <v>3084</v>
      </c>
      <c r="F189" s="33">
        <f t="shared" si="22"/>
        <v>0</v>
      </c>
      <c r="G189" s="34">
        <f t="shared" si="23"/>
        <v>3084</v>
      </c>
      <c r="H189" s="35">
        <f t="shared" si="21"/>
        <v>0</v>
      </c>
      <c r="I189" s="36">
        <f t="shared" si="24"/>
        <v>3084</v>
      </c>
      <c r="J189" s="37"/>
      <c r="K189" s="45"/>
      <c r="L189" s="46"/>
      <c r="N189" s="38"/>
    </row>
    <row r="190" spans="1:14">
      <c r="A190" s="41" t="s">
        <v>296</v>
      </c>
      <c r="B190" s="40" t="s">
        <v>318</v>
      </c>
      <c r="C190" s="40" t="s">
        <v>245</v>
      </c>
      <c r="D190" s="32">
        <f>D227</f>
        <v>10244.5</v>
      </c>
      <c r="E190" s="32">
        <f t="shared" si="20"/>
        <v>12293.4</v>
      </c>
      <c r="F190" s="33">
        <f t="shared" si="22"/>
        <v>0</v>
      </c>
      <c r="G190" s="34">
        <f t="shared" si="23"/>
        <v>12293.4</v>
      </c>
      <c r="H190" s="35">
        <f t="shared" si="21"/>
        <v>0</v>
      </c>
      <c r="I190" s="36">
        <f t="shared" si="24"/>
        <v>12293.4</v>
      </c>
      <c r="J190" s="37"/>
      <c r="K190" s="45"/>
      <c r="L190" s="46"/>
      <c r="N190" s="38"/>
    </row>
    <row r="191" spans="1:14">
      <c r="A191" s="41" t="s">
        <v>297</v>
      </c>
      <c r="B191" s="40" t="s">
        <v>318</v>
      </c>
      <c r="C191" s="40" t="s">
        <v>245</v>
      </c>
      <c r="D191" s="32">
        <f>D228</f>
        <v>3426</v>
      </c>
      <c r="E191" s="32">
        <f t="shared" si="20"/>
        <v>4111.2</v>
      </c>
      <c r="F191" s="33">
        <f t="shared" si="22"/>
        <v>0</v>
      </c>
      <c r="G191" s="34">
        <f t="shared" si="23"/>
        <v>4111.2</v>
      </c>
      <c r="H191" s="35">
        <f t="shared" si="21"/>
        <v>0</v>
      </c>
      <c r="I191" s="36">
        <f t="shared" si="24"/>
        <v>4111.2</v>
      </c>
      <c r="J191" s="37"/>
      <c r="K191" s="45"/>
      <c r="L191" s="46"/>
      <c r="N191" s="38"/>
    </row>
    <row r="192" spans="1:14">
      <c r="A192" s="41" t="s">
        <v>298</v>
      </c>
      <c r="B192" s="40" t="s">
        <v>318</v>
      </c>
      <c r="C192" s="40" t="s">
        <v>245</v>
      </c>
      <c r="D192" s="32">
        <f>D215</f>
        <v>6915</v>
      </c>
      <c r="E192" s="32">
        <f t="shared" si="20"/>
        <v>8298</v>
      </c>
      <c r="F192" s="33">
        <f t="shared" si="22"/>
        <v>0</v>
      </c>
      <c r="G192" s="34">
        <f t="shared" si="23"/>
        <v>8298</v>
      </c>
      <c r="H192" s="35">
        <f t="shared" si="21"/>
        <v>0</v>
      </c>
      <c r="I192" s="36">
        <f t="shared" si="24"/>
        <v>8298</v>
      </c>
      <c r="J192" s="37"/>
      <c r="K192" s="45"/>
      <c r="L192" s="46"/>
      <c r="N192" s="38"/>
    </row>
    <row r="193" spans="1:14">
      <c r="A193" s="41" t="s">
        <v>308</v>
      </c>
      <c r="B193" s="40" t="s">
        <v>318</v>
      </c>
      <c r="C193" s="40" t="s">
        <v>234</v>
      </c>
      <c r="D193" s="32">
        <f>D216</f>
        <v>1763</v>
      </c>
      <c r="E193" s="32">
        <f t="shared" si="20"/>
        <v>2115.6</v>
      </c>
      <c r="F193" s="33">
        <f t="shared" si="22"/>
        <v>0</v>
      </c>
      <c r="G193" s="34">
        <f t="shared" si="23"/>
        <v>2115.6</v>
      </c>
      <c r="H193" s="35">
        <f t="shared" si="21"/>
        <v>0</v>
      </c>
      <c r="I193" s="36">
        <f t="shared" si="24"/>
        <v>2115.6</v>
      </c>
      <c r="J193" s="37"/>
      <c r="K193" s="45"/>
      <c r="L193" s="46"/>
      <c r="N193" s="38"/>
    </row>
    <row r="194" spans="1:14">
      <c r="A194" s="41" t="s">
        <v>299</v>
      </c>
      <c r="B194" s="40" t="s">
        <v>318</v>
      </c>
      <c r="C194" s="40" t="s">
        <v>246</v>
      </c>
      <c r="D194" s="32">
        <f>D217</f>
        <v>3128</v>
      </c>
      <c r="E194" s="32">
        <f t="shared" si="20"/>
        <v>3753.6</v>
      </c>
      <c r="F194" s="33">
        <f t="shared" si="22"/>
        <v>0</v>
      </c>
      <c r="G194" s="34">
        <f t="shared" si="23"/>
        <v>3753.6</v>
      </c>
      <c r="H194" s="35">
        <f t="shared" si="21"/>
        <v>0</v>
      </c>
      <c r="I194" s="36">
        <f t="shared" si="24"/>
        <v>3753.6</v>
      </c>
      <c r="J194" s="37"/>
      <c r="K194" s="45"/>
      <c r="L194" s="46"/>
      <c r="N194" s="38"/>
    </row>
    <row r="195" spans="1:14">
      <c r="A195" s="41" t="s">
        <v>300</v>
      </c>
      <c r="B195" s="40" t="s">
        <v>318</v>
      </c>
      <c r="C195" s="40" t="s">
        <v>246</v>
      </c>
      <c r="D195" s="32">
        <f>D229</f>
        <v>4169</v>
      </c>
      <c r="E195" s="32">
        <f t="shared" si="20"/>
        <v>5002.8</v>
      </c>
      <c r="F195" s="33">
        <f t="shared" si="22"/>
        <v>0</v>
      </c>
      <c r="G195" s="34">
        <f t="shared" si="23"/>
        <v>5002.8</v>
      </c>
      <c r="H195" s="35">
        <f t="shared" si="21"/>
        <v>0</v>
      </c>
      <c r="I195" s="36">
        <f t="shared" si="24"/>
        <v>5002.8</v>
      </c>
      <c r="J195" s="37"/>
      <c r="K195" s="45"/>
      <c r="L195" s="46"/>
      <c r="N195" s="38"/>
    </row>
    <row r="196" spans="1:14">
      <c r="A196" s="41" t="s">
        <v>301</v>
      </c>
      <c r="B196" s="40" t="s">
        <v>318</v>
      </c>
      <c r="C196" s="40" t="s">
        <v>246</v>
      </c>
      <c r="D196" s="32">
        <f>D230</f>
        <v>11884</v>
      </c>
      <c r="E196" s="32">
        <f t="shared" si="20"/>
        <v>14260.8</v>
      </c>
      <c r="F196" s="33">
        <f t="shared" si="22"/>
        <v>0</v>
      </c>
      <c r="G196" s="34">
        <f t="shared" si="23"/>
        <v>14260.8</v>
      </c>
      <c r="H196" s="35">
        <f t="shared" si="21"/>
        <v>0</v>
      </c>
      <c r="I196" s="36">
        <f t="shared" si="24"/>
        <v>14260.8</v>
      </c>
      <c r="J196" s="37"/>
      <c r="K196" s="45"/>
      <c r="L196" s="46"/>
      <c r="N196" s="38"/>
    </row>
    <row r="197" spans="1:14">
      <c r="A197" s="41" t="s">
        <v>302</v>
      </c>
      <c r="B197" s="40" t="s">
        <v>318</v>
      </c>
      <c r="C197" s="40" t="s">
        <v>246</v>
      </c>
      <c r="D197" s="32">
        <f>D218</f>
        <v>8912</v>
      </c>
      <c r="E197" s="32">
        <f t="shared" si="20"/>
        <v>10694.4</v>
      </c>
      <c r="F197" s="33">
        <f t="shared" si="22"/>
        <v>0</v>
      </c>
      <c r="G197" s="34">
        <f t="shared" si="23"/>
        <v>10694.4</v>
      </c>
      <c r="H197" s="35">
        <f t="shared" si="21"/>
        <v>0</v>
      </c>
      <c r="I197" s="36">
        <f t="shared" si="24"/>
        <v>10694.4</v>
      </c>
      <c r="J197" s="37"/>
      <c r="K197" s="45"/>
      <c r="L197" s="46"/>
      <c r="N197" s="38"/>
    </row>
    <row r="198" spans="1:14">
      <c r="A198" s="41" t="s">
        <v>505</v>
      </c>
      <c r="B198" s="40" t="s">
        <v>318</v>
      </c>
      <c r="C198" s="40" t="s">
        <v>234</v>
      </c>
      <c r="D198" s="32">
        <f>D219</f>
        <v>3737</v>
      </c>
      <c r="E198" s="32">
        <f t="shared" si="20"/>
        <v>4484.3999999999996</v>
      </c>
      <c r="F198" s="33">
        <f t="shared" si="22"/>
        <v>0</v>
      </c>
      <c r="G198" s="34">
        <f t="shared" si="23"/>
        <v>4484.3999999999996</v>
      </c>
      <c r="H198" s="35">
        <f t="shared" si="21"/>
        <v>0</v>
      </c>
      <c r="I198" s="36">
        <f t="shared" si="24"/>
        <v>4484.3999999999996</v>
      </c>
      <c r="J198" s="37"/>
      <c r="K198" s="45"/>
      <c r="L198" s="46"/>
      <c r="N198" s="38"/>
    </row>
    <row r="199" spans="1:14">
      <c r="A199" s="41" t="s">
        <v>506</v>
      </c>
      <c r="B199" s="40" t="s">
        <v>318</v>
      </c>
      <c r="C199" s="40" t="s">
        <v>234</v>
      </c>
      <c r="D199" s="32">
        <f>D231</f>
        <v>5537</v>
      </c>
      <c r="E199" s="32">
        <f t="shared" ref="E199:E219" si="25">D199*(1+$E$2)</f>
        <v>6644.4</v>
      </c>
      <c r="F199" s="33">
        <f t="shared" si="22"/>
        <v>0</v>
      </c>
      <c r="G199" s="34">
        <f t="shared" si="23"/>
        <v>6644.4</v>
      </c>
      <c r="H199" s="35">
        <f t="shared" ref="H199:H219" si="26">G199*$H$2</f>
        <v>0</v>
      </c>
      <c r="I199" s="36">
        <f t="shared" si="24"/>
        <v>6644.4</v>
      </c>
      <c r="J199" s="37"/>
      <c r="K199" s="45"/>
      <c r="L199" s="46"/>
      <c r="N199" s="38"/>
    </row>
    <row r="200" spans="1:14">
      <c r="A200" s="41" t="s">
        <v>507</v>
      </c>
      <c r="B200" s="40" t="s">
        <v>318</v>
      </c>
      <c r="C200" s="40" t="s">
        <v>234</v>
      </c>
      <c r="D200" s="32">
        <f>D220</f>
        <v>4634</v>
      </c>
      <c r="E200" s="32">
        <f t="shared" si="25"/>
        <v>5560.8</v>
      </c>
      <c r="F200" s="33">
        <f t="shared" si="22"/>
        <v>0</v>
      </c>
      <c r="G200" s="34">
        <f t="shared" si="23"/>
        <v>5560.8</v>
      </c>
      <c r="H200" s="35">
        <f t="shared" si="26"/>
        <v>0</v>
      </c>
      <c r="I200" s="36">
        <f t="shared" si="24"/>
        <v>5560.8</v>
      </c>
      <c r="J200" s="37"/>
      <c r="K200" s="45"/>
      <c r="L200" s="46"/>
      <c r="N200" s="38"/>
    </row>
    <row r="201" spans="1:14">
      <c r="A201" s="41" t="s">
        <v>508</v>
      </c>
      <c r="B201" s="40" t="s">
        <v>318</v>
      </c>
      <c r="C201" s="40" t="s">
        <v>234</v>
      </c>
      <c r="D201" s="32">
        <f>D232</f>
        <v>6421</v>
      </c>
      <c r="E201" s="32">
        <f t="shared" si="25"/>
        <v>7705.2</v>
      </c>
      <c r="F201" s="33">
        <f t="shared" si="22"/>
        <v>0</v>
      </c>
      <c r="G201" s="34">
        <f t="shared" si="23"/>
        <v>7705.2</v>
      </c>
      <c r="H201" s="35">
        <f t="shared" si="26"/>
        <v>0</v>
      </c>
      <c r="I201" s="36">
        <f>(G201+H201)</f>
        <v>7705.2</v>
      </c>
      <c r="J201" s="37"/>
      <c r="K201" s="45"/>
      <c r="L201" s="46"/>
      <c r="N201" s="38"/>
    </row>
    <row r="202" spans="1:14">
      <c r="A202" s="41" t="s">
        <v>509</v>
      </c>
      <c r="B202" s="40" t="s">
        <v>318</v>
      </c>
      <c r="C202" s="40" t="s">
        <v>234</v>
      </c>
      <c r="D202" s="32">
        <f>D221</f>
        <v>3737</v>
      </c>
      <c r="E202" s="32">
        <f>D202*(1+$E$2)</f>
        <v>4484.3999999999996</v>
      </c>
      <c r="F202" s="33">
        <f>E202*$F$2</f>
        <v>0</v>
      </c>
      <c r="G202" s="34">
        <f>E202-F202</f>
        <v>4484.3999999999996</v>
      </c>
      <c r="H202" s="35">
        <f>G202*$H$2</f>
        <v>0</v>
      </c>
      <c r="I202" s="36">
        <f>(G202+H202)</f>
        <v>4484.3999999999996</v>
      </c>
      <c r="J202" s="37"/>
      <c r="K202" s="45"/>
      <c r="L202" s="46"/>
      <c r="N202" s="38"/>
    </row>
    <row r="203" spans="1:14">
      <c r="A203" s="41" t="s">
        <v>510</v>
      </c>
      <c r="B203" s="40" t="s">
        <v>318</v>
      </c>
      <c r="C203" s="40" t="s">
        <v>234</v>
      </c>
      <c r="D203" s="32">
        <f>D233</f>
        <v>5537</v>
      </c>
      <c r="E203" s="32">
        <f>D203*(1+$E$2)</f>
        <v>6644.4</v>
      </c>
      <c r="F203" s="33">
        <f>E203*$F$2</f>
        <v>0</v>
      </c>
      <c r="G203" s="34">
        <f>E203-F203</f>
        <v>6644.4</v>
      </c>
      <c r="H203" s="35">
        <f>G203*$H$2</f>
        <v>0</v>
      </c>
      <c r="I203" s="36">
        <f>(G203+H203)</f>
        <v>6644.4</v>
      </c>
      <c r="J203" s="37"/>
      <c r="K203" s="45"/>
      <c r="L203" s="46"/>
      <c r="N203" s="38"/>
    </row>
    <row r="204" spans="1:14">
      <c r="A204" s="41" t="s">
        <v>511</v>
      </c>
      <c r="B204" s="40" t="s">
        <v>318</v>
      </c>
      <c r="C204" s="40" t="s">
        <v>234</v>
      </c>
      <c r="D204" s="32">
        <f>D222</f>
        <v>4634</v>
      </c>
      <c r="E204" s="32">
        <f>D204*(1+$E$2)</f>
        <v>5560.8</v>
      </c>
      <c r="F204" s="33">
        <f>E204*$F$2</f>
        <v>0</v>
      </c>
      <c r="G204" s="34">
        <f>E204-F204</f>
        <v>5560.8</v>
      </c>
      <c r="H204" s="35">
        <f>G204*$H$2</f>
        <v>0</v>
      </c>
      <c r="I204" s="36">
        <f>(G204+H204)</f>
        <v>5560.8</v>
      </c>
      <c r="J204" s="37"/>
      <c r="K204" s="45"/>
      <c r="L204" s="46"/>
      <c r="N204" s="38"/>
    </row>
    <row r="205" spans="1:14">
      <c r="A205" s="41" t="s">
        <v>512</v>
      </c>
      <c r="B205" s="40" t="s">
        <v>318</v>
      </c>
      <c r="C205" s="40" t="s">
        <v>234</v>
      </c>
      <c r="D205" s="32">
        <f>D234</f>
        <v>6421</v>
      </c>
      <c r="E205" s="32">
        <f>D205*(1+$E$2)</f>
        <v>7705.2</v>
      </c>
      <c r="F205" s="33">
        <f>E205*$F$2</f>
        <v>0</v>
      </c>
      <c r="G205" s="34">
        <f>E205-F205</f>
        <v>7705.2</v>
      </c>
      <c r="H205" s="35">
        <f>G205*$H$2</f>
        <v>0</v>
      </c>
      <c r="I205" s="36">
        <f>(G205+H205)</f>
        <v>7705.2</v>
      </c>
      <c r="J205" s="37"/>
      <c r="K205" s="45"/>
      <c r="L205" s="46"/>
      <c r="N205" s="38"/>
    </row>
    <row r="206" spans="1:14">
      <c r="A206" s="41" t="s">
        <v>305</v>
      </c>
      <c r="B206" s="40" t="s">
        <v>318</v>
      </c>
      <c r="C206" s="40" t="s">
        <v>234</v>
      </c>
      <c r="D206" s="32">
        <f>D202</f>
        <v>3737</v>
      </c>
      <c r="E206" s="32">
        <f t="shared" si="25"/>
        <v>4484.3999999999996</v>
      </c>
      <c r="F206" s="33">
        <f t="shared" si="22"/>
        <v>0</v>
      </c>
      <c r="G206" s="34">
        <f t="shared" si="23"/>
        <v>4484.3999999999996</v>
      </c>
      <c r="H206" s="35">
        <f t="shared" si="26"/>
        <v>0</v>
      </c>
      <c r="I206" s="36">
        <f t="shared" si="24"/>
        <v>4484.3999999999996</v>
      </c>
      <c r="J206" s="37"/>
      <c r="K206" s="45"/>
      <c r="L206" s="46"/>
      <c r="N206" s="38"/>
    </row>
    <row r="207" spans="1:14">
      <c r="A207" s="41" t="s">
        <v>303</v>
      </c>
      <c r="B207" s="40" t="s">
        <v>318</v>
      </c>
      <c r="C207" s="40" t="s">
        <v>234</v>
      </c>
      <c r="D207" s="32">
        <f>D203</f>
        <v>5537</v>
      </c>
      <c r="E207" s="32">
        <f t="shared" si="25"/>
        <v>6644.4</v>
      </c>
      <c r="F207" s="33">
        <f t="shared" si="22"/>
        <v>0</v>
      </c>
      <c r="G207" s="34">
        <f t="shared" si="23"/>
        <v>6644.4</v>
      </c>
      <c r="H207" s="35">
        <f t="shared" si="26"/>
        <v>0</v>
      </c>
      <c r="I207" s="36">
        <f t="shared" si="24"/>
        <v>6644.4</v>
      </c>
      <c r="J207" s="37"/>
      <c r="K207" s="45"/>
      <c r="L207" s="46"/>
      <c r="N207" s="38"/>
    </row>
    <row r="208" spans="1:14">
      <c r="A208" s="41" t="s">
        <v>306</v>
      </c>
      <c r="B208" s="40" t="s">
        <v>318</v>
      </c>
      <c r="C208" s="40" t="s">
        <v>234</v>
      </c>
      <c r="D208" s="32">
        <f>D200</f>
        <v>4634</v>
      </c>
      <c r="E208" s="32">
        <f t="shared" si="25"/>
        <v>5560.8</v>
      </c>
      <c r="F208" s="33">
        <f t="shared" ref="F208:F220" si="27">E208*$F$2</f>
        <v>0</v>
      </c>
      <c r="G208" s="34">
        <f t="shared" ref="G208:G220" si="28">E208-F208</f>
        <v>5560.8</v>
      </c>
      <c r="H208" s="35">
        <f t="shared" si="26"/>
        <v>0</v>
      </c>
      <c r="I208" s="36">
        <f t="shared" si="24"/>
        <v>5560.8</v>
      </c>
      <c r="J208" s="37"/>
      <c r="K208" s="45"/>
      <c r="L208" s="46"/>
      <c r="N208" s="38"/>
    </row>
    <row r="209" spans="1:14">
      <c r="A209" s="41" t="s">
        <v>304</v>
      </c>
      <c r="B209" s="40" t="s">
        <v>318</v>
      </c>
      <c r="C209" s="40" t="s">
        <v>234</v>
      </c>
      <c r="D209" s="32">
        <f>D201</f>
        <v>6421</v>
      </c>
      <c r="E209" s="32">
        <f t="shared" si="25"/>
        <v>7705.2</v>
      </c>
      <c r="F209" s="33">
        <f t="shared" si="27"/>
        <v>0</v>
      </c>
      <c r="G209" s="34">
        <f t="shared" si="28"/>
        <v>7705.2</v>
      </c>
      <c r="H209" s="35">
        <f t="shared" si="26"/>
        <v>0</v>
      </c>
      <c r="I209" s="36">
        <f>(G209+H209)</f>
        <v>7705.2</v>
      </c>
      <c r="J209" s="37"/>
      <c r="K209" s="45"/>
      <c r="L209" s="46"/>
      <c r="N209" s="38"/>
    </row>
    <row r="210" spans="1:14">
      <c r="A210" s="41" t="s">
        <v>309</v>
      </c>
      <c r="B210" s="40" t="s">
        <v>318</v>
      </c>
      <c r="C210" s="40" t="s">
        <v>234</v>
      </c>
      <c r="D210" s="32">
        <f>D237</f>
        <v>2340</v>
      </c>
      <c r="E210" s="32">
        <f t="shared" si="25"/>
        <v>2808</v>
      </c>
      <c r="F210" s="33">
        <f t="shared" si="27"/>
        <v>0</v>
      </c>
      <c r="G210" s="34">
        <f t="shared" si="28"/>
        <v>2808</v>
      </c>
      <c r="H210" s="35">
        <f t="shared" si="26"/>
        <v>0</v>
      </c>
      <c r="I210" s="36">
        <f>(G210+H210)</f>
        <v>2808</v>
      </c>
      <c r="J210" s="37"/>
      <c r="K210" s="45"/>
      <c r="L210" s="46"/>
      <c r="N210" s="38"/>
    </row>
    <row r="211" spans="1:14">
      <c r="A211" s="41" t="s">
        <v>310</v>
      </c>
      <c r="B211" s="40" t="s">
        <v>318</v>
      </c>
      <c r="C211" s="40" t="s">
        <v>234</v>
      </c>
      <c r="D211" s="32">
        <f>D238</f>
        <v>2733</v>
      </c>
      <c r="E211" s="32">
        <f t="shared" si="25"/>
        <v>3279.6</v>
      </c>
      <c r="F211" s="33">
        <f t="shared" si="27"/>
        <v>0</v>
      </c>
      <c r="G211" s="34">
        <f t="shared" si="28"/>
        <v>3279.6</v>
      </c>
      <c r="H211" s="35">
        <f t="shared" si="26"/>
        <v>0</v>
      </c>
      <c r="I211" s="36">
        <f>(G211+H211)</f>
        <v>3279.6</v>
      </c>
      <c r="J211" s="37"/>
      <c r="K211" s="45"/>
      <c r="L211" s="46"/>
      <c r="N211" s="38"/>
    </row>
    <row r="212" spans="1:14">
      <c r="A212" s="41" t="s">
        <v>311</v>
      </c>
      <c r="B212" s="40" t="s">
        <v>318</v>
      </c>
      <c r="C212" s="40" t="s">
        <v>234</v>
      </c>
      <c r="D212" s="32">
        <f>D225</f>
        <v>2059</v>
      </c>
      <c r="E212" s="32">
        <f t="shared" si="25"/>
        <v>2470.7999999999997</v>
      </c>
      <c r="F212" s="33">
        <f t="shared" si="27"/>
        <v>0</v>
      </c>
      <c r="G212" s="34">
        <f t="shared" si="28"/>
        <v>2470.7999999999997</v>
      </c>
      <c r="H212" s="35">
        <f t="shared" si="26"/>
        <v>0</v>
      </c>
      <c r="I212" s="36">
        <f>(G212+H212)</f>
        <v>2470.7999999999997</v>
      </c>
      <c r="J212" s="37"/>
      <c r="K212" s="45"/>
      <c r="L212" s="46"/>
      <c r="N212" s="38"/>
    </row>
    <row r="213" spans="1:14">
      <c r="A213" s="330" t="s">
        <v>513</v>
      </c>
      <c r="B213" s="331"/>
      <c r="C213" s="331"/>
      <c r="D213" s="331"/>
      <c r="E213" s="331"/>
      <c r="F213" s="331"/>
      <c r="G213" s="331"/>
      <c r="H213" s="331"/>
      <c r="I213" s="332"/>
      <c r="J213" s="37"/>
      <c r="K213" s="45"/>
      <c r="L213" s="46"/>
      <c r="N213" s="38"/>
    </row>
    <row r="214" spans="1:14">
      <c r="A214" s="41" t="s">
        <v>516</v>
      </c>
      <c r="B214" s="40" t="s">
        <v>318</v>
      </c>
      <c r="C214" s="40" t="s">
        <v>245</v>
      </c>
      <c r="D214" s="32">
        <v>2570</v>
      </c>
      <c r="E214" s="32">
        <f t="shared" si="25"/>
        <v>3084</v>
      </c>
      <c r="F214" s="33">
        <f t="shared" si="27"/>
        <v>0</v>
      </c>
      <c r="G214" s="34">
        <f t="shared" si="28"/>
        <v>3084</v>
      </c>
      <c r="H214" s="35">
        <f t="shared" si="26"/>
        <v>0</v>
      </c>
      <c r="I214" s="36">
        <f t="shared" ref="I214:I220" si="29">(G214+H214)</f>
        <v>3084</v>
      </c>
      <c r="J214" s="37"/>
      <c r="K214" s="45"/>
      <c r="L214" s="46"/>
      <c r="N214" s="38"/>
    </row>
    <row r="215" spans="1:14">
      <c r="A215" s="41" t="s">
        <v>515</v>
      </c>
      <c r="B215" s="40" t="s">
        <v>318</v>
      </c>
      <c r="C215" s="40" t="s">
        <v>245</v>
      </c>
      <c r="D215" s="32">
        <v>6915</v>
      </c>
      <c r="E215" s="32">
        <f t="shared" si="25"/>
        <v>8298</v>
      </c>
      <c r="F215" s="33">
        <f t="shared" si="27"/>
        <v>0</v>
      </c>
      <c r="G215" s="34">
        <f t="shared" si="28"/>
        <v>8298</v>
      </c>
      <c r="H215" s="35">
        <f t="shared" si="26"/>
        <v>0</v>
      </c>
      <c r="I215" s="36">
        <f t="shared" si="29"/>
        <v>8298</v>
      </c>
      <c r="J215" s="37"/>
      <c r="K215" s="45"/>
      <c r="L215" s="46"/>
      <c r="N215" s="38"/>
    </row>
    <row r="216" spans="1:14">
      <c r="A216" s="41" t="s">
        <v>525</v>
      </c>
      <c r="B216" s="40" t="s">
        <v>318</v>
      </c>
      <c r="C216" s="40" t="s">
        <v>234</v>
      </c>
      <c r="D216" s="32">
        <v>1763</v>
      </c>
      <c r="E216" s="32">
        <f t="shared" si="25"/>
        <v>2115.6</v>
      </c>
      <c r="F216" s="33">
        <f t="shared" si="27"/>
        <v>0</v>
      </c>
      <c r="G216" s="34">
        <f t="shared" si="28"/>
        <v>2115.6</v>
      </c>
      <c r="H216" s="35">
        <f t="shared" si="26"/>
        <v>0</v>
      </c>
      <c r="I216" s="36">
        <f t="shared" si="29"/>
        <v>2115.6</v>
      </c>
      <c r="J216" s="37"/>
      <c r="K216" s="45"/>
      <c r="L216" s="46"/>
      <c r="N216" s="38"/>
    </row>
    <row r="217" spans="1:14">
      <c r="A217" s="41" t="s">
        <v>517</v>
      </c>
      <c r="B217" s="40" t="s">
        <v>318</v>
      </c>
      <c r="C217" s="40" t="s">
        <v>246</v>
      </c>
      <c r="D217" s="32">
        <v>3128</v>
      </c>
      <c r="E217" s="32">
        <f t="shared" si="25"/>
        <v>3753.6</v>
      </c>
      <c r="F217" s="33">
        <f t="shared" si="27"/>
        <v>0</v>
      </c>
      <c r="G217" s="34">
        <f t="shared" si="28"/>
        <v>3753.6</v>
      </c>
      <c r="H217" s="35">
        <f t="shared" si="26"/>
        <v>0</v>
      </c>
      <c r="I217" s="36">
        <f t="shared" si="29"/>
        <v>3753.6</v>
      </c>
      <c r="J217" s="37"/>
      <c r="K217" s="45"/>
      <c r="L217" s="46"/>
      <c r="N217" s="38"/>
    </row>
    <row r="218" spans="1:14">
      <c r="A218" s="41" t="s">
        <v>518</v>
      </c>
      <c r="B218" s="40" t="s">
        <v>318</v>
      </c>
      <c r="C218" s="40" t="s">
        <v>246</v>
      </c>
      <c r="D218" s="32">
        <v>8912</v>
      </c>
      <c r="E218" s="32">
        <f t="shared" si="25"/>
        <v>10694.4</v>
      </c>
      <c r="F218" s="33">
        <f t="shared" si="27"/>
        <v>0</v>
      </c>
      <c r="G218" s="34">
        <f t="shared" si="28"/>
        <v>10694.4</v>
      </c>
      <c r="H218" s="35">
        <f t="shared" si="26"/>
        <v>0</v>
      </c>
      <c r="I218" s="36">
        <f t="shared" si="29"/>
        <v>10694.4</v>
      </c>
      <c r="J218" s="37"/>
      <c r="K218" s="45"/>
      <c r="L218" s="46"/>
      <c r="N218" s="38"/>
    </row>
    <row r="219" spans="1:14">
      <c r="A219" s="41" t="s">
        <v>519</v>
      </c>
      <c r="B219" s="40" t="s">
        <v>318</v>
      </c>
      <c r="C219" s="40" t="s">
        <v>234</v>
      </c>
      <c r="D219" s="32">
        <v>3737</v>
      </c>
      <c r="E219" s="32">
        <f t="shared" si="25"/>
        <v>4484.3999999999996</v>
      </c>
      <c r="F219" s="33">
        <f t="shared" si="27"/>
        <v>0</v>
      </c>
      <c r="G219" s="34">
        <f t="shared" si="28"/>
        <v>4484.3999999999996</v>
      </c>
      <c r="H219" s="35">
        <f t="shared" si="26"/>
        <v>0</v>
      </c>
      <c r="I219" s="36">
        <f t="shared" si="29"/>
        <v>4484.3999999999996</v>
      </c>
      <c r="J219" s="37"/>
      <c r="K219" s="45"/>
      <c r="L219" s="46"/>
      <c r="N219" s="38"/>
    </row>
    <row r="220" spans="1:14">
      <c r="A220" s="41" t="s">
        <v>520</v>
      </c>
      <c r="B220" s="40" t="s">
        <v>318</v>
      </c>
      <c r="C220" s="40" t="s">
        <v>234</v>
      </c>
      <c r="D220" s="32">
        <v>4634</v>
      </c>
      <c r="E220" s="32">
        <f t="shared" ref="E220" si="30">D220*(1+$E$2)</f>
        <v>5560.8</v>
      </c>
      <c r="F220" s="33">
        <f t="shared" si="27"/>
        <v>0</v>
      </c>
      <c r="G220" s="34">
        <f t="shared" si="28"/>
        <v>5560.8</v>
      </c>
      <c r="H220" s="35">
        <f t="shared" ref="H220" si="31">G220*$H$2</f>
        <v>0</v>
      </c>
      <c r="I220" s="36">
        <f t="shared" si="29"/>
        <v>5560.8</v>
      </c>
      <c r="J220" s="37"/>
      <c r="K220" s="45"/>
      <c r="L220" s="46"/>
      <c r="N220" s="38"/>
    </row>
    <row r="221" spans="1:14">
      <c r="A221" s="41" t="s">
        <v>521</v>
      </c>
      <c r="B221" s="40" t="s">
        <v>318</v>
      </c>
      <c r="C221" s="40" t="s">
        <v>234</v>
      </c>
      <c r="D221" s="32">
        <v>3737</v>
      </c>
      <c r="E221" s="32">
        <f>D221*(1+$E$2)</f>
        <v>4484.3999999999996</v>
      </c>
      <c r="F221" s="33">
        <f>E221*$F$2</f>
        <v>0</v>
      </c>
      <c r="G221" s="34">
        <f>E221-F221</f>
        <v>4484.3999999999996</v>
      </c>
      <c r="H221" s="35">
        <f>G221*$H$2</f>
        <v>0</v>
      </c>
      <c r="I221" s="36">
        <f>(G221+H221)</f>
        <v>4484.3999999999996</v>
      </c>
      <c r="J221" s="37"/>
      <c r="K221" s="45"/>
      <c r="L221" s="46"/>
      <c r="N221" s="38"/>
    </row>
    <row r="222" spans="1:14">
      <c r="A222" s="41" t="s">
        <v>522</v>
      </c>
      <c r="B222" s="40" t="s">
        <v>318</v>
      </c>
      <c r="C222" s="40" t="s">
        <v>234</v>
      </c>
      <c r="D222" s="32">
        <v>4634</v>
      </c>
      <c r="E222" s="32">
        <f>D222*(1+$E$2)</f>
        <v>5560.8</v>
      </c>
      <c r="F222" s="33">
        <f>E222*$F$2</f>
        <v>0</v>
      </c>
      <c r="G222" s="34">
        <f>E222-F222</f>
        <v>5560.8</v>
      </c>
      <c r="H222" s="35">
        <f>G222*$H$2</f>
        <v>0</v>
      </c>
      <c r="I222" s="36">
        <f>(G222+H222)</f>
        <v>5560.8</v>
      </c>
      <c r="J222" s="37"/>
      <c r="K222" s="45"/>
      <c r="L222" s="46"/>
      <c r="N222" s="38"/>
    </row>
    <row r="223" spans="1:14">
      <c r="A223" s="41" t="s">
        <v>523</v>
      </c>
      <c r="B223" s="40" t="s">
        <v>318</v>
      </c>
      <c r="C223" s="40" t="s">
        <v>234</v>
      </c>
      <c r="D223" s="32">
        <v>3737</v>
      </c>
      <c r="E223" s="32">
        <f t="shared" ref="E223:E225" si="32">D223*(1+$E$2)</f>
        <v>4484.3999999999996</v>
      </c>
      <c r="F223" s="33">
        <f t="shared" ref="F223:F225" si="33">E223*$F$2</f>
        <v>0</v>
      </c>
      <c r="G223" s="34">
        <f t="shared" ref="G223:G225" si="34">E223-F223</f>
        <v>4484.3999999999996</v>
      </c>
      <c r="H223" s="35">
        <f t="shared" ref="H223:H225" si="35">G223*$H$2</f>
        <v>0</v>
      </c>
      <c r="I223" s="36">
        <f t="shared" ref="I223:I224" si="36">(G223+H223)</f>
        <v>4484.3999999999996</v>
      </c>
      <c r="J223" s="37"/>
      <c r="K223" s="45"/>
      <c r="L223" s="46"/>
      <c r="N223" s="38"/>
    </row>
    <row r="224" spans="1:14">
      <c r="A224" s="41" t="s">
        <v>524</v>
      </c>
      <c r="B224" s="40" t="s">
        <v>318</v>
      </c>
      <c r="C224" s="40" t="s">
        <v>234</v>
      </c>
      <c r="D224" s="32">
        <v>4334</v>
      </c>
      <c r="E224" s="32">
        <f t="shared" si="32"/>
        <v>5200.8</v>
      </c>
      <c r="F224" s="33">
        <f t="shared" si="33"/>
        <v>0</v>
      </c>
      <c r="G224" s="34">
        <f t="shared" si="34"/>
        <v>5200.8</v>
      </c>
      <c r="H224" s="35">
        <f t="shared" si="35"/>
        <v>0</v>
      </c>
      <c r="I224" s="36">
        <f t="shared" si="36"/>
        <v>5200.8</v>
      </c>
      <c r="J224" s="37"/>
      <c r="K224" s="45"/>
      <c r="L224" s="46"/>
      <c r="N224" s="38"/>
    </row>
    <row r="225" spans="1:14">
      <c r="A225" s="41" t="s">
        <v>526</v>
      </c>
      <c r="B225" s="40" t="s">
        <v>318</v>
      </c>
      <c r="C225" s="40" t="s">
        <v>234</v>
      </c>
      <c r="D225" s="32">
        <v>2059</v>
      </c>
      <c r="E225" s="32">
        <f t="shared" si="32"/>
        <v>2470.7999999999997</v>
      </c>
      <c r="F225" s="33">
        <f t="shared" si="33"/>
        <v>0</v>
      </c>
      <c r="G225" s="34">
        <f t="shared" si="34"/>
        <v>2470.7999999999997</v>
      </c>
      <c r="H225" s="35">
        <f t="shared" si="35"/>
        <v>0</v>
      </c>
      <c r="I225" s="36">
        <f>(G225+H225)</f>
        <v>2470.7999999999997</v>
      </c>
      <c r="J225" s="37"/>
      <c r="K225" s="45"/>
      <c r="L225" s="46"/>
      <c r="N225" s="38"/>
    </row>
    <row r="226" spans="1:14">
      <c r="A226" s="330" t="s">
        <v>514</v>
      </c>
      <c r="B226" s="331"/>
      <c r="C226" s="331"/>
      <c r="D226" s="331"/>
      <c r="E226" s="331"/>
      <c r="F226" s="331"/>
      <c r="G226" s="331"/>
      <c r="H226" s="331"/>
      <c r="I226" s="332"/>
    </row>
    <row r="227" spans="1:14">
      <c r="A227" s="41" t="s">
        <v>515</v>
      </c>
      <c r="B227" s="40" t="s">
        <v>318</v>
      </c>
      <c r="C227" s="40" t="s">
        <v>245</v>
      </c>
      <c r="D227" s="32">
        <v>10244.5</v>
      </c>
      <c r="E227" s="32">
        <f t="shared" ref="E227:E232" si="37">D227*(1+$E$2)</f>
        <v>12293.4</v>
      </c>
      <c r="F227" s="33">
        <f t="shared" ref="F227:F232" si="38">E227*$F$2</f>
        <v>0</v>
      </c>
      <c r="G227" s="34">
        <f t="shared" ref="G227:G232" si="39">E227-F227</f>
        <v>12293.4</v>
      </c>
      <c r="H227" s="35">
        <f t="shared" ref="H227:H232" si="40">G227*$H$2</f>
        <v>0</v>
      </c>
      <c r="I227" s="36">
        <f t="shared" ref="I227:I231" si="41">(G227+H227)</f>
        <v>12293.4</v>
      </c>
      <c r="J227" s="37"/>
      <c r="K227" s="45"/>
      <c r="L227" s="46"/>
      <c r="N227" s="38"/>
    </row>
    <row r="228" spans="1:14">
      <c r="A228" s="41" t="s">
        <v>516</v>
      </c>
      <c r="B228" s="40" t="s">
        <v>318</v>
      </c>
      <c r="C228" s="40" t="s">
        <v>245</v>
      </c>
      <c r="D228" s="32">
        <v>3426</v>
      </c>
      <c r="E228" s="32">
        <f t="shared" si="37"/>
        <v>4111.2</v>
      </c>
      <c r="F228" s="33">
        <f t="shared" si="38"/>
        <v>0</v>
      </c>
      <c r="G228" s="34">
        <f t="shared" si="39"/>
        <v>4111.2</v>
      </c>
      <c r="H228" s="35">
        <f t="shared" si="40"/>
        <v>0</v>
      </c>
      <c r="I228" s="36">
        <f t="shared" si="41"/>
        <v>4111.2</v>
      </c>
      <c r="J228" s="37"/>
      <c r="K228" s="45"/>
      <c r="L228" s="46"/>
      <c r="N228" s="38"/>
    </row>
    <row r="229" spans="1:14">
      <c r="A229" s="41" t="s">
        <v>517</v>
      </c>
      <c r="B229" s="40" t="s">
        <v>318</v>
      </c>
      <c r="C229" s="40" t="s">
        <v>246</v>
      </c>
      <c r="D229" s="32">
        <v>4169</v>
      </c>
      <c r="E229" s="32">
        <f t="shared" si="37"/>
        <v>5002.8</v>
      </c>
      <c r="F229" s="33">
        <f t="shared" si="38"/>
        <v>0</v>
      </c>
      <c r="G229" s="34">
        <f t="shared" si="39"/>
        <v>5002.8</v>
      </c>
      <c r="H229" s="35">
        <f t="shared" si="40"/>
        <v>0</v>
      </c>
      <c r="I229" s="36">
        <f t="shared" si="41"/>
        <v>5002.8</v>
      </c>
      <c r="J229" s="37"/>
      <c r="K229" s="45"/>
      <c r="L229" s="46"/>
      <c r="N229" s="38"/>
    </row>
    <row r="230" spans="1:14">
      <c r="A230" s="41" t="s">
        <v>518</v>
      </c>
      <c r="B230" s="40" t="s">
        <v>318</v>
      </c>
      <c r="C230" s="40" t="s">
        <v>246</v>
      </c>
      <c r="D230" s="32">
        <v>11884</v>
      </c>
      <c r="E230" s="32">
        <f t="shared" si="37"/>
        <v>14260.8</v>
      </c>
      <c r="F230" s="33">
        <f t="shared" si="38"/>
        <v>0</v>
      </c>
      <c r="G230" s="34">
        <f t="shared" si="39"/>
        <v>14260.8</v>
      </c>
      <c r="H230" s="35">
        <f t="shared" si="40"/>
        <v>0</v>
      </c>
      <c r="I230" s="36">
        <f t="shared" si="41"/>
        <v>14260.8</v>
      </c>
      <c r="J230" s="37"/>
      <c r="K230" s="45"/>
      <c r="L230" s="46"/>
      <c r="N230" s="38"/>
    </row>
    <row r="231" spans="1:14">
      <c r="A231" s="41" t="s">
        <v>519</v>
      </c>
      <c r="B231" s="40" t="s">
        <v>318</v>
      </c>
      <c r="C231" s="40" t="s">
        <v>234</v>
      </c>
      <c r="D231" s="32">
        <v>5537</v>
      </c>
      <c r="E231" s="32">
        <f t="shared" si="37"/>
        <v>6644.4</v>
      </c>
      <c r="F231" s="33">
        <f t="shared" si="38"/>
        <v>0</v>
      </c>
      <c r="G231" s="34">
        <f t="shared" si="39"/>
        <v>6644.4</v>
      </c>
      <c r="H231" s="35">
        <f t="shared" si="40"/>
        <v>0</v>
      </c>
      <c r="I231" s="36">
        <f t="shared" si="41"/>
        <v>6644.4</v>
      </c>
      <c r="J231" s="37"/>
      <c r="K231" s="45"/>
      <c r="L231" s="46"/>
      <c r="N231" s="38"/>
    </row>
    <row r="232" spans="1:14">
      <c r="A232" s="41" t="s">
        <v>520</v>
      </c>
      <c r="B232" s="40" t="s">
        <v>318</v>
      </c>
      <c r="C232" s="40" t="s">
        <v>234</v>
      </c>
      <c r="D232" s="32">
        <v>6421</v>
      </c>
      <c r="E232" s="32">
        <f t="shared" si="37"/>
        <v>7705.2</v>
      </c>
      <c r="F232" s="33">
        <f t="shared" si="38"/>
        <v>0</v>
      </c>
      <c r="G232" s="34">
        <f t="shared" si="39"/>
        <v>7705.2</v>
      </c>
      <c r="H232" s="35">
        <f t="shared" si="40"/>
        <v>0</v>
      </c>
      <c r="I232" s="36">
        <f>(G232+H232)</f>
        <v>7705.2</v>
      </c>
      <c r="J232" s="37"/>
      <c r="K232" s="45"/>
      <c r="L232" s="46"/>
      <c r="N232" s="38"/>
    </row>
    <row r="233" spans="1:14">
      <c r="A233" s="41" t="s">
        <v>521</v>
      </c>
      <c r="B233" s="40" t="s">
        <v>318</v>
      </c>
      <c r="C233" s="40" t="s">
        <v>234</v>
      </c>
      <c r="D233" s="32">
        <v>5537</v>
      </c>
      <c r="E233" s="32">
        <f>D233*(1+$E$2)</f>
        <v>6644.4</v>
      </c>
      <c r="F233" s="33">
        <f>E233*$F$2</f>
        <v>0</v>
      </c>
      <c r="G233" s="34">
        <f>E233-F233</f>
        <v>6644.4</v>
      </c>
      <c r="H233" s="35">
        <f>G233*$H$2</f>
        <v>0</v>
      </c>
      <c r="I233" s="36">
        <f>(G233+H233)</f>
        <v>6644.4</v>
      </c>
      <c r="J233" s="37"/>
      <c r="K233" s="45"/>
      <c r="L233" s="46"/>
      <c r="N233" s="38"/>
    </row>
    <row r="234" spans="1:14">
      <c r="A234" s="41" t="s">
        <v>522</v>
      </c>
      <c r="B234" s="40" t="s">
        <v>318</v>
      </c>
      <c r="C234" s="40" t="s">
        <v>234</v>
      </c>
      <c r="D234" s="32">
        <v>6421</v>
      </c>
      <c r="E234" s="32">
        <f>D234*(1+$E$2)</f>
        <v>7705.2</v>
      </c>
      <c r="F234" s="33">
        <f>E234*$F$2</f>
        <v>0</v>
      </c>
      <c r="G234" s="34">
        <f>E234-F234</f>
        <v>7705.2</v>
      </c>
      <c r="H234" s="35">
        <f>G234*$H$2</f>
        <v>0</v>
      </c>
      <c r="I234" s="36">
        <f>(G234+H234)</f>
        <v>7705.2</v>
      </c>
      <c r="J234" s="37"/>
      <c r="K234" s="45"/>
      <c r="L234" s="46"/>
      <c r="N234" s="38"/>
    </row>
    <row r="235" spans="1:14">
      <c r="A235" s="41" t="s">
        <v>523</v>
      </c>
      <c r="B235" s="40" t="s">
        <v>318</v>
      </c>
      <c r="C235" s="40" t="s">
        <v>234</v>
      </c>
      <c r="D235" s="32">
        <v>5537</v>
      </c>
      <c r="E235" s="32">
        <f t="shared" ref="E235:E238" si="42">D235*(1+$E$2)</f>
        <v>6644.4</v>
      </c>
      <c r="F235" s="33">
        <f t="shared" ref="F235:F238" si="43">E235*$F$2</f>
        <v>0</v>
      </c>
      <c r="G235" s="34">
        <f t="shared" ref="G235:G238" si="44">E235-F235</f>
        <v>6644.4</v>
      </c>
      <c r="H235" s="35">
        <f t="shared" ref="H235:H238" si="45">G235*$H$2</f>
        <v>0</v>
      </c>
      <c r="I235" s="36">
        <f t="shared" ref="I235" si="46">(G235+H235)</f>
        <v>6644.4</v>
      </c>
      <c r="J235" s="37"/>
      <c r="K235" s="45"/>
      <c r="L235" s="46"/>
      <c r="N235" s="38"/>
    </row>
    <row r="236" spans="1:14">
      <c r="A236" s="41" t="s">
        <v>524</v>
      </c>
      <c r="B236" s="40" t="s">
        <v>318</v>
      </c>
      <c r="C236" s="40" t="s">
        <v>234</v>
      </c>
      <c r="D236" s="32">
        <v>6421</v>
      </c>
      <c r="E236" s="32">
        <f t="shared" si="42"/>
        <v>7705.2</v>
      </c>
      <c r="F236" s="33">
        <f t="shared" si="43"/>
        <v>0</v>
      </c>
      <c r="G236" s="34">
        <f t="shared" si="44"/>
        <v>7705.2</v>
      </c>
      <c r="H236" s="35">
        <f t="shared" si="45"/>
        <v>0</v>
      </c>
      <c r="I236" s="36">
        <f>(G236+H236)</f>
        <v>7705.2</v>
      </c>
      <c r="J236" s="37"/>
      <c r="K236" s="45"/>
      <c r="L236" s="46"/>
      <c r="N236" s="38"/>
    </row>
    <row r="237" spans="1:14">
      <c r="A237" s="41" t="s">
        <v>525</v>
      </c>
      <c r="B237" s="40" t="s">
        <v>318</v>
      </c>
      <c r="C237" s="40" t="s">
        <v>234</v>
      </c>
      <c r="D237" s="32">
        <v>2340</v>
      </c>
      <c r="E237" s="32">
        <f t="shared" si="42"/>
        <v>2808</v>
      </c>
      <c r="F237" s="33">
        <f t="shared" si="43"/>
        <v>0</v>
      </c>
      <c r="G237" s="34">
        <f t="shared" si="44"/>
        <v>2808</v>
      </c>
      <c r="H237" s="35">
        <f t="shared" si="45"/>
        <v>0</v>
      </c>
      <c r="I237" s="36">
        <f>(G237+H237)</f>
        <v>2808</v>
      </c>
      <c r="J237" s="37"/>
      <c r="K237" s="45"/>
      <c r="L237" s="46"/>
      <c r="N237" s="38"/>
    </row>
    <row r="238" spans="1:14">
      <c r="A238" s="41" t="s">
        <v>526</v>
      </c>
      <c r="B238" s="40" t="s">
        <v>318</v>
      </c>
      <c r="C238" s="40" t="s">
        <v>234</v>
      </c>
      <c r="D238" s="32">
        <v>2733</v>
      </c>
      <c r="E238" s="32">
        <f t="shared" si="42"/>
        <v>3279.6</v>
      </c>
      <c r="F238" s="33">
        <f t="shared" si="43"/>
        <v>0</v>
      </c>
      <c r="G238" s="34">
        <f t="shared" si="44"/>
        <v>3279.6</v>
      </c>
      <c r="H238" s="35">
        <f t="shared" si="45"/>
        <v>0</v>
      </c>
      <c r="I238" s="36">
        <f>(G238+H238)</f>
        <v>3279.6</v>
      </c>
      <c r="J238" s="37"/>
      <c r="K238" s="45"/>
      <c r="L238" s="46"/>
      <c r="N238" s="38"/>
    </row>
    <row r="239" spans="1:14">
      <c r="A239" s="329" t="s">
        <v>556</v>
      </c>
      <c r="B239" s="329"/>
      <c r="C239" s="329"/>
      <c r="D239" s="329"/>
      <c r="E239" s="329"/>
      <c r="F239" s="329"/>
      <c r="G239" s="329"/>
      <c r="H239" s="329"/>
      <c r="I239" s="329"/>
    </row>
    <row r="240" spans="1:14">
      <c r="A240" s="41" t="s">
        <v>483</v>
      </c>
      <c r="B240" s="40" t="s">
        <v>566</v>
      </c>
      <c r="C240" s="40">
        <v>1200</v>
      </c>
      <c r="D240" s="32">
        <v>5156</v>
      </c>
      <c r="E240" s="32">
        <f t="shared" ref="E240:E242" si="47">D240*(1+$E$2)</f>
        <v>6187.2</v>
      </c>
      <c r="F240" s="33">
        <f t="shared" ref="F240:F242" si="48">E240*$F$2</f>
        <v>0</v>
      </c>
      <c r="G240" s="34">
        <f t="shared" ref="G240:G242" si="49">E240-F240</f>
        <v>6187.2</v>
      </c>
      <c r="H240" s="35">
        <f t="shared" ref="H240:H242" si="50">G240*$H$2</f>
        <v>0</v>
      </c>
      <c r="I240" s="36">
        <f>(G240+H240)</f>
        <v>6187.2</v>
      </c>
      <c r="K240" s="45"/>
    </row>
    <row r="241" spans="1:11">
      <c r="A241" s="41" t="s">
        <v>484</v>
      </c>
      <c r="B241" s="40" t="s">
        <v>566</v>
      </c>
      <c r="C241" s="40">
        <v>1400</v>
      </c>
      <c r="D241" s="32">
        <v>5706</v>
      </c>
      <c r="E241" s="32">
        <f t="shared" si="47"/>
        <v>6847.2</v>
      </c>
      <c r="F241" s="33">
        <f t="shared" si="48"/>
        <v>0</v>
      </c>
      <c r="G241" s="34">
        <f t="shared" si="49"/>
        <v>6847.2</v>
      </c>
      <c r="H241" s="35">
        <f t="shared" si="50"/>
        <v>0</v>
      </c>
      <c r="I241" s="36">
        <f>(G241+H241)</f>
        <v>6847.2</v>
      </c>
      <c r="K241" s="45"/>
    </row>
    <row r="242" spans="1:11">
      <c r="A242" s="41" t="s">
        <v>485</v>
      </c>
      <c r="B242" s="40" t="s">
        <v>566</v>
      </c>
      <c r="C242" s="40">
        <v>1600</v>
      </c>
      <c r="D242" s="32">
        <v>6325</v>
      </c>
      <c r="E242" s="32">
        <f t="shared" si="47"/>
        <v>7590</v>
      </c>
      <c r="F242" s="33">
        <f t="shared" si="48"/>
        <v>0</v>
      </c>
      <c r="G242" s="34">
        <f t="shared" si="49"/>
        <v>7590</v>
      </c>
      <c r="H242" s="35">
        <f t="shared" si="50"/>
        <v>0</v>
      </c>
      <c r="I242" s="36">
        <f>(G242+H242)</f>
        <v>7590</v>
      </c>
      <c r="K242" s="45"/>
    </row>
    <row r="243" spans="1:11">
      <c r="A243" s="26" t="s">
        <v>565</v>
      </c>
      <c r="B243" s="40" t="s">
        <v>561</v>
      </c>
      <c r="C243" s="40" t="s">
        <v>560</v>
      </c>
      <c r="D243" s="32">
        <v>3438</v>
      </c>
      <c r="E243" s="32">
        <f t="shared" ref="E243" si="51">D243*(1+$E$2)</f>
        <v>4125.5999999999995</v>
      </c>
      <c r="F243" s="33">
        <f t="shared" ref="F243" si="52">E243*$F$2</f>
        <v>0</v>
      </c>
      <c r="G243" s="34">
        <f t="shared" ref="G243" si="53">E243-F243</f>
        <v>4125.5999999999995</v>
      </c>
      <c r="H243" s="35">
        <f t="shared" ref="H243" si="54">G243*$H$2</f>
        <v>0</v>
      </c>
      <c r="I243" s="36">
        <f>(G243+H243)</f>
        <v>4125.5999999999995</v>
      </c>
      <c r="K243" s="45"/>
    </row>
  </sheetData>
  <mergeCells count="12">
    <mergeCell ref="A239:I239"/>
    <mergeCell ref="A213:I213"/>
    <mergeCell ref="A226:I226"/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Столы</vt:lpstr>
      <vt:lpstr>Тумбы</vt:lpstr>
      <vt:lpstr>Стеллажи</vt:lpstr>
      <vt:lpstr>Аксессуары</vt:lpstr>
      <vt:lpstr>Разукомплектованные элементы</vt:lpstr>
      <vt:lpstr>Цены</vt:lpstr>
      <vt:lpstr>Стеллажи!Область_печати</vt:lpstr>
      <vt:lpstr>Столы!Область_печати</vt:lpstr>
      <vt:lpstr>Тумбы!Область_печати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</dc:creator>
  <cp:lastModifiedBy>Андрей</cp:lastModifiedBy>
  <cp:lastPrinted>2021-04-29T14:05:10Z</cp:lastPrinted>
  <dcterms:created xsi:type="dcterms:W3CDTF">2018-10-23T06:26:19Z</dcterms:created>
  <dcterms:modified xsi:type="dcterms:W3CDTF">2021-09-01T12:48:06Z</dcterms:modified>
</cp:coreProperties>
</file>